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2" yWindow="65416" windowWidth="17076" windowHeight="10440" tabRatio="721" activeTab="11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externalReferences>
    <externalReference r:id="rId15"/>
  </externalReferences>
  <definedNames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<sst xmlns="http://schemas.openxmlformats.org/spreadsheetml/2006/main" count="3328" uniqueCount="1671">
  <si>
    <t>METROPOLITAN WATER RECLAMATION DISTRICT OF GREATER CHICAGO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</si>
  <si>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</si>
  <si>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</si>
  <si>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</si>
  <si>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</si>
  <si>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</si>
  <si>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</si>
  <si>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</si>
  <si>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</si>
  <si>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</si>
  <si>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</si>
  <si>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</si>
  <si>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</si>
  <si>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</si>
  <si>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</si>
  <si>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</si>
  <si>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</si>
  <si>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</si>
  <si>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</si>
  <si>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</si>
  <si>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</si>
  <si>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</si>
  <si>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</si>
  <si>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</si>
  <si>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</si>
  <si>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</si>
  <si>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</si>
  <si>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</si>
  <si>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</si>
  <si>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</si>
  <si>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</si>
  <si>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</si>
  <si>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</si>
  <si>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</si>
  <si>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</si>
  <si>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</si>
  <si>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</si>
  <si>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</si>
  <si>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</si>
  <si>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</si>
  <si>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</si>
  <si>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</si>
  <si>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</si>
  <si>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</si>
  <si>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</si>
  <si>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</si>
  <si>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</si>
  <si>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</si>
  <si>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</si>
  <si>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</si>
  <si>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</si>
  <si>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</si>
  <si>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</si>
  <si>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</si>
  <si>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</si>
  <si>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</si>
  <si>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</si>
  <si>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</si>
  <si>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</si>
  <si>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</si>
  <si>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</si>
  <si>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</si>
  <si>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</si>
  <si>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</si>
  <si>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</si>
  <si>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</si>
  <si>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</si>
  <si>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</si>
  <si>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</si>
  <si>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</si>
  <si>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</si>
  <si>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</si>
  <si>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</si>
  <si>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</si>
  <si>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</si>
  <si>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</si>
  <si>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</si>
  <si>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</si>
  <si>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</si>
  <si>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</si>
  <si>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</si>
  <si>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</si>
  <si>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</si>
  <si>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</si>
  <si>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</si>
  <si>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</si>
  <si>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</si>
  <si>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</si>
  <si>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</si>
  <si>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</si>
  <si>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</si>
  <si>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</si>
  <si>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</si>
  <si>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</si>
  <si>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</si>
  <si>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</si>
  <si>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</si>
  <si>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</si>
  <si>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</si>
  <si>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</si>
  <si>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</si>
  <si>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</si>
  <si>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</si>
  <si>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</si>
  <si>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</si>
  <si>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</si>
  <si>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</si>
  <si>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</si>
  <si>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</si>
  <si>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</si>
  <si>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</si>
  <si>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</si>
  <si>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</si>
  <si>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</si>
  <si>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</si>
  <si>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</si>
  <si>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</si>
  <si>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</si>
  <si>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</si>
  <si>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</si>
  <si>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</si>
  <si>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</si>
  <si>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</si>
  <si>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</si>
  <si>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</si>
  <si>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</si>
  <si>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</si>
  <si>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</si>
  <si>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</si>
  <si>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</si>
  <si>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</si>
  <si>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</si>
  <si>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</si>
  <si>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</si>
  <si>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</si>
  <si>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</si>
  <si>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</si>
  <si>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</si>
  <si>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</si>
  <si>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</si>
  <si>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</si>
  <si>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</si>
  <si>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</si>
  <si>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</si>
  <si>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</si>
  <si>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</si>
  <si>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</si>
  <si>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</si>
  <si>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</si>
  <si>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</si>
  <si>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</si>
  <si>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</si>
  <si>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</si>
  <si>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</si>
  <si>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</si>
  <si>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</si>
  <si>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</si>
  <si>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</si>
  <si>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</si>
  <si>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</si>
  <si>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</si>
  <si>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</si>
  <si>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</si>
  <si>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</si>
  <si>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</si>
  <si>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</si>
  <si>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</si>
  <si>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</si>
  <si>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</si>
  <si>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</si>
  <si>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</si>
  <si>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</si>
  <si>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</si>
  <si>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</si>
  <si>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</si>
  <si>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</si>
  <si>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</si>
  <si>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</si>
  <si>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</si>
  <si>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</si>
  <si>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</si>
  <si>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</si>
  <si>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</si>
  <si>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</si>
  <si>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</si>
  <si>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</si>
  <si>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</si>
  <si>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</si>
  <si>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</si>
  <si>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</si>
  <si>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</si>
  <si>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</si>
  <si>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</si>
  <si>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</si>
  <si>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</si>
  <si>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</si>
  <si>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</si>
  <si>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</si>
  <si>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</si>
  <si>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</si>
  <si>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</si>
  <si>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</si>
  <si>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</si>
  <si>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</si>
  <si>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</si>
  <si>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</si>
  <si>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</si>
  <si>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</si>
  <si>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</si>
  <si>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</si>
  <si>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</si>
  <si>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</si>
  <si>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</si>
  <si>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</si>
  <si>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</si>
  <si>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</si>
  <si>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</si>
  <si>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</si>
  <si>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</si>
  <si>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</si>
  <si>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</si>
  <si>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</si>
  <si>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</si>
  <si>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</si>
  <si>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</si>
  <si>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</si>
  <si>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</si>
  <si>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</si>
  <si>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</si>
  <si>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</si>
  <si>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</si>
  <si>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</si>
  <si>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</si>
  <si>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</si>
  <si>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</si>
  <si>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</si>
  <si>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</si>
  <si>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</si>
  <si>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</si>
  <si>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</si>
  <si>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</si>
  <si>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</si>
  <si>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</si>
  <si>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</si>
  <si>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</si>
  <si>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</si>
  <si>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</si>
  <si>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</si>
  <si>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</si>
  <si>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</si>
  <si>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</si>
  <si>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</si>
  <si>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</si>
  <si>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</si>
  <si>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</si>
  <si>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</si>
  <si>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</si>
  <si>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</si>
  <si>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</si>
  <si>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</si>
  <si>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</si>
  <si>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</si>
  <si>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</si>
  <si>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</si>
  <si>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</si>
  <si>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</si>
  <si>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</si>
  <si>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</si>
  <si>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</si>
  <si>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</si>
  <si>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</si>
  <si>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</si>
  <si>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</si>
  <si>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</si>
  <si>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</si>
  <si>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</si>
  <si>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</si>
  <si>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</si>
  <si>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</si>
  <si>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</si>
  <si>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</si>
  <si>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</si>
  <si>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</si>
  <si>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</si>
  <si>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</si>
  <si>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</si>
  <si>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</si>
  <si>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</si>
  <si>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</si>
  <si>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</si>
  <si>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</si>
  <si>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</si>
  <si>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</si>
  <si>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</si>
  <si>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</si>
  <si>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</si>
  <si>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</si>
  <si>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</si>
  <si>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</si>
  <si>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</si>
  <si>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</si>
  <si>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</si>
  <si>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</si>
  <si>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</si>
  <si>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</si>
  <si>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</si>
  <si>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</si>
  <si>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</si>
  <si>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</si>
  <si>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</si>
  <si>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</si>
  <si>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</si>
  <si>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</si>
  <si>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</si>
  <si>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</si>
  <si>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</si>
  <si>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</si>
  <si>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</si>
  <si>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</si>
  <si>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</si>
  <si>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</si>
  <si>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</si>
  <si>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</si>
  <si>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</si>
  <si>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</si>
  <si>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</si>
  <si>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</si>
  <si>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</si>
  <si>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</si>
  <si>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</si>
  <si>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</si>
  <si>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</si>
  <si>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</si>
  <si>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</si>
  <si>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</si>
  <si>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</si>
  <si>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</si>
  <si>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</si>
  <si>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</si>
  <si>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</si>
  <si>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</si>
  <si>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</si>
  <si>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</si>
  <si>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</si>
  <si>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</si>
  <si>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</si>
  <si>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</si>
  <si>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</si>
  <si>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</si>
  <si>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</si>
  <si>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</si>
  <si>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</si>
  <si>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</si>
  <si>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</si>
  <si>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</si>
  <si>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</si>
  <si>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</si>
  <si>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</si>
  <si>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</si>
  <si>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</si>
  <si>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</si>
  <si>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</si>
  <si>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</si>
  <si>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</si>
  <si>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</si>
  <si>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</si>
  <si>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</si>
  <si>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</si>
  <si>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</si>
  <si>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</si>
  <si>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</si>
  <si>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</si>
  <si>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</si>
  <si>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</si>
  <si>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</si>
  <si>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</si>
  <si>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</si>
  <si>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</si>
  <si>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</si>
  <si>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</si>
  <si>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</si>
  <si>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</si>
  <si>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</si>
  <si>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</si>
  <si>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</si>
  <si>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</si>
  <si>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</si>
  <si>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</si>
  <si>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</si>
  <si>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</si>
  <si>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</si>
  <si>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</si>
  <si>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</si>
  <si>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</si>
  <si>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</si>
  <si>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</si>
  <si>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</si>
  <si>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</si>
  <si>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</si>
  <si>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</si>
  <si>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</si>
  <si>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</si>
  <si>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</si>
  <si>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</si>
  <si>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</si>
  <si>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</si>
  <si>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</si>
  <si>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</si>
  <si>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</si>
  <si>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</si>
  <si>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</si>
  <si>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</si>
  <si>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</si>
  <si>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</si>
  <si>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</si>
  <si>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</si>
  <si>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</si>
  <si>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</si>
  <si>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</si>
  <si>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</si>
  <si>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</si>
  <si>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</si>
  <si>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</si>
  <si>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</si>
  <si>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</si>
  <si>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</si>
  <si>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</si>
  <si>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</si>
  <si>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</si>
  <si>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</si>
  <si>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</si>
  <si>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</si>
  <si>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</si>
  <si>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</si>
  <si>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</si>
  <si>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</si>
  <si>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</si>
  <si>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</si>
  <si>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</si>
  <si>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</si>
  <si>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</si>
  <si>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</si>
  <si>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</si>
  <si>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</si>
  <si>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</si>
  <si>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</si>
  <si>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</si>
  <si>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</si>
  <si>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</si>
  <si>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</si>
  <si>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</si>
  <si>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</si>
  <si>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</si>
  <si>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</si>
  <si>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</si>
  <si>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</si>
  <si>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</si>
  <si>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</si>
  <si>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</si>
  <si>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</si>
  <si>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</si>
  <si>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</si>
  <si>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</si>
  <si>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</si>
  <si>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</si>
  <si>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</si>
  <si>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</si>
  <si>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</si>
  <si>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</si>
  <si>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</si>
  <si>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</si>
  <si>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</si>
  <si>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</si>
  <si>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</si>
  <si>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</si>
  <si>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</si>
  <si>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</si>
  <si>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</si>
  <si>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</si>
  <si>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</si>
  <si>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</si>
  <si>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</si>
  <si>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</si>
  <si>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</si>
  <si>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</si>
  <si>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</si>
  <si>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</si>
  <si>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</si>
  <si>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</si>
  <si>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</si>
  <si>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</si>
  <si>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</si>
  <si>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</si>
  <si>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</si>
  <si>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</si>
  <si>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</si>
  <si>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</si>
  <si>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</si>
  <si>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</si>
  <si>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</si>
  <si>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</si>
  <si>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</si>
  <si>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</si>
  <si>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</si>
  <si>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</si>
  <si>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</si>
  <si>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</si>
  <si>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</si>
  <si>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</si>
  <si>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</si>
  <si>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</si>
  <si>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</si>
  <si>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</si>
  <si>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</si>
  <si>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</si>
  <si>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</si>
  <si>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</si>
  <si>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</si>
  <si>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</si>
  <si>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</si>
  <si>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</si>
  <si>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</si>
  <si>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</si>
  <si>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</si>
  <si>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</si>
  <si>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</si>
  <si>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</si>
  <si>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</si>
  <si>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</si>
  <si>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</si>
  <si>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</si>
  <si>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</si>
  <si>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</si>
  <si>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</si>
  <si>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</si>
  <si>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</si>
  <si>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</si>
  <si>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</si>
  <si>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</si>
  <si>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</si>
  <si>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</si>
  <si>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</si>
  <si>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</si>
  <si>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</si>
  <si>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</si>
  <si>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</si>
  <si>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</si>
  <si>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</si>
  <si>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</si>
  <si>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</si>
  <si>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</si>
  <si>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</si>
  <si>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</si>
  <si>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</si>
  <si>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</si>
  <si>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</si>
  <si>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</si>
  <si>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</si>
  <si>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</si>
  <si>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</si>
  <si>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</si>
  <si>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</si>
  <si>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</si>
  <si>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</si>
  <si>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</si>
  <si>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</si>
  <si>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</si>
  <si>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</si>
  <si>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</si>
  <si>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</si>
  <si>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</si>
  <si>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</si>
  <si>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</si>
  <si>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</si>
  <si>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</si>
  <si>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</si>
  <si>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</si>
  <si>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</si>
  <si>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</si>
  <si>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</si>
  <si>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</si>
  <si>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</si>
  <si>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</si>
  <si>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</si>
  <si>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</si>
  <si>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</si>
  <si>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</si>
  <si>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</si>
  <si>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</si>
  <si>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</si>
  <si>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</si>
  <si>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</si>
  <si>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</si>
  <si>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</si>
  <si>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</si>
  <si>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</si>
  <si>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</si>
  <si>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</si>
  <si>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</si>
  <si>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</si>
  <si>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</si>
  <si>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</si>
  <si>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</si>
  <si>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</si>
  <si>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</si>
  <si>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</si>
  <si>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</si>
  <si>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</si>
  <si>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</si>
  <si>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</si>
  <si>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</si>
  <si>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</si>
  <si>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</si>
  <si>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</si>
  <si>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</si>
  <si>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</si>
  <si>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</si>
  <si>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</si>
  <si>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</si>
  <si>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</si>
  <si>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</si>
  <si>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</si>
  <si>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</si>
  <si>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</si>
  <si>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</si>
  <si>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</si>
  <si>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</si>
  <si>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</si>
  <si>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</si>
  <si>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</si>
  <si>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</si>
  <si>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</si>
  <si>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</si>
  <si>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</si>
  <si>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</si>
  <si>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</si>
  <si>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</si>
  <si>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</si>
  <si>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</si>
  <si>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</si>
  <si>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</si>
  <si>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</si>
  <si>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</si>
  <si>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</si>
  <si>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</si>
  <si>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</si>
  <si>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</si>
  <si>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</si>
  <si>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</si>
  <si>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</si>
  <si>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</si>
  <si>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</si>
  <si>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</si>
  <si>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</si>
  <si>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</si>
  <si>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</si>
  <si>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</si>
  <si>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</si>
  <si>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</si>
  <si>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</si>
  <si>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</si>
  <si>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</si>
  <si>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</si>
  <si>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</si>
  <si>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</si>
  <si>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</si>
  <si>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</si>
  <si>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</si>
  <si>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</si>
  <si>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</si>
  <si>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</si>
  <si>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</si>
  <si>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</si>
  <si>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</si>
  <si>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</si>
  <si>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</si>
  <si>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</si>
  <si>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</si>
  <si>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</si>
  <si>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</si>
  <si>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</si>
  <si>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</si>
  <si>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</si>
  <si>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</si>
  <si>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</si>
  <si>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</si>
  <si>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</si>
  <si>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</si>
  <si>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</si>
  <si>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</si>
  <si>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</si>
  <si>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</si>
  <si>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</si>
  <si>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</si>
  <si>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</si>
  <si>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</si>
  <si>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</si>
  <si>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</si>
  <si>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</si>
  <si>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</si>
  <si>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</si>
  <si>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</si>
  <si>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</si>
  <si>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</si>
  <si>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</si>
  <si>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</si>
  <si>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</si>
  <si>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</si>
  <si>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</si>
  <si>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</si>
  <si>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</si>
  <si>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</si>
  <si>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</si>
  <si>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</si>
  <si>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</si>
  <si>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</si>
  <si>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</si>
  <si>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</si>
  <si>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</si>
  <si>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</si>
  <si>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</si>
  <si>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</si>
  <si>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</si>
  <si>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</si>
  <si>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</si>
  <si>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</si>
  <si>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</si>
  <si>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</si>
  <si>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</si>
  <si>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</si>
  <si>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</si>
  <si>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</si>
  <si>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</si>
  <si>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</si>
  <si>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</si>
  <si>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</si>
  <si>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</si>
  <si>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</si>
  <si>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</si>
  <si>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</si>
  <si>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</si>
  <si>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</si>
  <si>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</si>
  <si>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</si>
  <si>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</si>
  <si>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</si>
  <si>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</si>
  <si>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</si>
  <si>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</si>
  <si>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</si>
  <si>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</si>
  <si>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</si>
  <si>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</si>
  <si>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</si>
  <si>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</si>
  <si>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</si>
  <si>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</si>
  <si>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</si>
  <si>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</si>
  <si>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</si>
  <si>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</si>
  <si>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</si>
  <si>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</si>
  <si>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</si>
  <si>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</si>
  <si>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</si>
  <si>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</si>
  <si>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</si>
  <si>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</si>
  <si>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</si>
  <si>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</si>
  <si>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</si>
  <si>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</si>
  <si>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</si>
  <si>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</si>
  <si>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</si>
  <si>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</si>
  <si>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</si>
  <si>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</si>
  <si>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</si>
  <si>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</si>
  <si>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</si>
  <si>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</si>
  <si>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</si>
  <si>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</si>
  <si>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</si>
  <si>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</si>
  <si>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</si>
  <si>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</si>
  <si>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</si>
  <si>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</si>
  <si>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</si>
  <si>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</si>
  <si>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</si>
  <si>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</si>
  <si>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</si>
  <si>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</si>
  <si>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</si>
  <si>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</si>
  <si>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</si>
  <si>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</si>
  <si>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</si>
  <si>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</si>
  <si>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</si>
  <si>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</si>
  <si>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</si>
  <si>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</si>
  <si>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</si>
  <si>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</si>
  <si>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</si>
  <si>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</si>
  <si>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</si>
  <si>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</si>
  <si>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</si>
  <si>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</si>
  <si>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</si>
  <si>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</si>
  <si>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</si>
  <si>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</si>
  <si>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</si>
  <si>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</si>
  <si>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</si>
  <si>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</si>
  <si>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</si>
  <si>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</si>
  <si>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</si>
  <si>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</si>
  <si>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</si>
  <si>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</si>
  <si>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</si>
  <si>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</si>
  <si>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</si>
  <si>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</si>
  <si>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</si>
  <si>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</si>
  <si>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</si>
  <si>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</si>
  <si>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</si>
  <si>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</si>
  <si>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</si>
  <si>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</si>
  <si>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</si>
  <si>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</si>
  <si>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</si>
  <si>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</si>
  <si>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</si>
  <si>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</si>
  <si>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</si>
  <si>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</si>
  <si>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</si>
  <si>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</si>
  <si>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</si>
  <si>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</si>
  <si>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</si>
  <si>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</si>
  <si>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</si>
  <si>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</si>
  <si>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</si>
  <si>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</si>
  <si>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</si>
  <si>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</si>
  <si>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</si>
  <si>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</si>
  <si>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</si>
  <si>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</si>
  <si>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</si>
  <si>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</si>
  <si>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</si>
  <si>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</si>
  <si>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</si>
  <si>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</si>
  <si>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</si>
  <si>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</si>
  <si>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</si>
  <si>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</si>
  <si>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</si>
  <si>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</si>
  <si>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</si>
  <si>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</si>
  <si>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</si>
  <si>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</si>
  <si>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</si>
  <si>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</si>
  <si>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</si>
  <si>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</si>
  <si>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</si>
  <si>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</si>
  <si>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</si>
  <si>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</si>
  <si>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</si>
  <si>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</si>
  <si>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</si>
  <si>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</si>
  <si>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</si>
  <si>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</si>
  <si>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</si>
  <si>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</si>
  <si>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</si>
  <si>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</si>
  <si>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</si>
  <si>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</si>
  <si>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</si>
  <si>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</si>
  <si>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</si>
  <si>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</si>
  <si>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</si>
  <si>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</si>
  <si>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</si>
  <si>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</si>
  <si>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</si>
  <si>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</si>
  <si>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</si>
  <si>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</si>
  <si>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</si>
  <si>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</si>
  <si>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</si>
  <si>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</si>
  <si>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</si>
  <si>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</si>
  <si>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</si>
  <si>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</si>
  <si>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</si>
  <si>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</si>
  <si>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</si>
  <si>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</si>
  <si>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</si>
  <si>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</si>
  <si>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</si>
  <si>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</si>
  <si>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</si>
  <si>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</si>
  <si>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</si>
  <si>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</si>
  <si>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</si>
  <si>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</si>
  <si>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</si>
  <si>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</si>
  <si>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</si>
  <si>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</si>
  <si>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</si>
  <si>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</si>
  <si>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</si>
  <si>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</si>
  <si>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</si>
  <si>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</si>
  <si>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</si>
  <si>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</si>
  <si>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</si>
  <si>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</si>
  <si>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</si>
  <si>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</si>
  <si>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</si>
  <si>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</si>
  <si>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</si>
  <si>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</si>
  <si>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</si>
  <si>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</si>
  <si>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</si>
  <si>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</si>
  <si>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</si>
  <si>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</si>
  <si>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</si>
  <si>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</si>
  <si>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</si>
  <si>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</si>
  <si>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</si>
  <si>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</si>
  <si>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</si>
  <si>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</si>
  <si>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</si>
  <si>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</si>
  <si>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</si>
  <si>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</si>
  <si>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</si>
  <si>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</si>
  <si>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</si>
  <si>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</si>
  <si>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</si>
  <si>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</si>
  <si>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</si>
  <si>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</si>
  <si>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</si>
  <si>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</si>
  <si>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</si>
  <si>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</si>
  <si>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</si>
  <si>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</si>
  <si>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</si>
  <si>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</si>
  <si>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</si>
  <si>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</si>
  <si>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</si>
  <si>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</si>
  <si>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</si>
  <si>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</si>
  <si>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</si>
  <si>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</si>
  <si>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</si>
  <si>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</si>
  <si>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</si>
  <si>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</si>
  <si>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</si>
  <si>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</si>
  <si>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</si>
  <si>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</si>
  <si>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</si>
  <si>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</si>
  <si>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</si>
  <si>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</si>
  <si>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</si>
  <si>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</si>
  <si>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</si>
  <si>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</si>
  <si>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</si>
  <si>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</si>
  <si>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</si>
  <si>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</si>
  <si>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</si>
  <si>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</si>
  <si>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</si>
  <si>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</si>
  <si>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</si>
  <si>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</si>
  <si>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</si>
  <si>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</si>
  <si>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</si>
  <si>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</si>
  <si>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</si>
  <si>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</si>
  <si>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</si>
  <si>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</si>
  <si>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</si>
  <si>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</si>
  <si>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</si>
  <si>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</si>
  <si>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</si>
  <si>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</si>
  <si>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</si>
  <si>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</si>
  <si>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</si>
  <si>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</si>
  <si>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</si>
  <si>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</si>
  <si>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</si>
  <si>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</si>
  <si>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</si>
  <si>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</si>
  <si>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</si>
  <si>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</si>
  <si>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</si>
  <si>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</si>
  <si>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</si>
  <si>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</si>
  <si>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</si>
  <si>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</si>
  <si>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</si>
  <si>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</si>
  <si>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</si>
  <si>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</si>
  <si>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</si>
  <si>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</si>
  <si>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</si>
  <si>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</si>
  <si>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</si>
  <si>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</si>
  <si>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</si>
  <si>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</si>
  <si>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</si>
  <si>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</si>
  <si>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</si>
  <si>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</si>
  <si>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</si>
  <si>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</si>
  <si>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</si>
  <si>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</si>
  <si>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</si>
  <si>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</si>
  <si>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</si>
  <si>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</si>
  <si>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</si>
  <si>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</si>
  <si>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</si>
  <si>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</si>
  <si>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</si>
  <si>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</si>
  <si>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</si>
  <si>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</si>
  <si>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</si>
  <si>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</si>
  <si>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</si>
  <si>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</si>
  <si>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</si>
  <si>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</si>
  <si>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</si>
  <si>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</si>
  <si>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</si>
  <si>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</si>
  <si>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</si>
  <si>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</si>
  <si>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</si>
  <si>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</si>
  <si>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</si>
  <si>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</si>
  <si>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</si>
  <si>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</si>
  <si>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</si>
  <si>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</si>
  <si>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</si>
  <si>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</si>
  <si>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</si>
  <si>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</si>
  <si>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</si>
  <si>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</si>
  <si>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</si>
  <si>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</si>
  <si>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</si>
  <si>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</si>
  <si>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</si>
  <si>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</si>
  <si>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</si>
  <si>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</si>
  <si>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</si>
  <si>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</si>
  <si>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</si>
  <si>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</si>
  <si>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</si>
  <si>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</si>
  <si>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</si>
  <si>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</si>
  <si>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</si>
  <si>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</si>
  <si>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</si>
  <si>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</si>
  <si>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</si>
  <si>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</si>
  <si>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</si>
  <si>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</si>
  <si>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</si>
  <si>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</si>
  <si>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</si>
  <si>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</si>
  <si>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</si>
  <si>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</si>
  <si>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</si>
  <si>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</si>
  <si>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</si>
  <si>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</si>
  <si>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</si>
  <si>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</si>
  <si>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</si>
  <si>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</si>
  <si>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</si>
  <si>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</si>
  <si>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</si>
  <si>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</si>
  <si>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</si>
  <si>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</si>
  <si>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</si>
  <si>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</si>
  <si>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</si>
  <si>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</si>
  <si>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</si>
  <si>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</si>
  <si>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</si>
  <si>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</si>
  <si>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</si>
  <si>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</si>
  <si>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</si>
  <si>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</si>
  <si>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</si>
  <si>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</si>
  <si>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</si>
  <si>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</si>
  <si>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</si>
  <si>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</si>
  <si>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</si>
  <si>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</si>
  <si>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</si>
  <si>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</si>
  <si>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</si>
  <si>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</si>
  <si>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</si>
  <si>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</si>
  <si>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</si>
  <si>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</si>
  <si>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</si>
  <si>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</si>
  <si>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</si>
  <si>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</si>
  <si>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</si>
  <si>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</si>
  <si>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</si>
  <si>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</si>
  <si>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</si>
  <si>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</si>
  <si>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</si>
  <si>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</si>
  <si>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</si>
  <si>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</si>
  <si>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</si>
  <si>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</si>
  <si>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</si>
  <si>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</si>
  <si>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</si>
  <si>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</si>
  <si>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</si>
  <si>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</si>
  <si>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</si>
  <si>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</si>
  <si>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</si>
  <si>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</si>
  <si>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</si>
  <si>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</si>
  <si>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</si>
  <si>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</si>
  <si>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</si>
  <si>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</si>
  <si>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</si>
  <si>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</si>
  <si>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</si>
  <si>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</si>
  <si>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</si>
  <si>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</si>
  <si>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</si>
  <si>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</si>
  <si>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</si>
  <si>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</si>
  <si>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</si>
  <si>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</si>
  <si>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</si>
  <si>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</si>
  <si>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</si>
  <si>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</si>
  <si>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</si>
  <si>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</si>
  <si>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</si>
  <si>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</si>
  <si>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</si>
  <si>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</si>
  <si>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</si>
  <si>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</si>
  <si>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</si>
  <si>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</si>
  <si>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</si>
  <si>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</si>
  <si>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</si>
  <si>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</si>
  <si>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</si>
  <si>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</si>
  <si>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</si>
  <si>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</si>
  <si>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</si>
  <si>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</si>
  <si>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</si>
  <si>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</si>
  <si>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</si>
  <si>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</si>
  <si>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</si>
  <si>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</si>
  <si>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</si>
  <si>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</si>
  <si>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</si>
  <si>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</si>
  <si>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</si>
  <si>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</si>
  <si>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</si>
  <si>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</si>
  <si>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</si>
  <si>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</si>
  <si>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</si>
  <si>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</si>
  <si>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</si>
  <si>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</si>
  <si>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</si>
  <si>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</si>
  <si>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</si>
  <si>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</si>
  <si>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</si>
  <si>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</si>
  <si>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</si>
  <si>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</si>
  <si>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</si>
  <si>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</si>
  <si>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</si>
  <si>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</si>
  <si>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</si>
  <si>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</si>
  <si>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</si>
  <si>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</si>
  <si>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</si>
  <si>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</si>
  <si>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</si>
  <si>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</si>
  <si>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</si>
  <si>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</si>
  <si>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</si>
  <si>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</si>
  <si>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</si>
  <si>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</si>
  <si>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</si>
  <si>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</si>
  <si>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</si>
  <si>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</si>
  <si>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</si>
  <si>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</si>
  <si>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</si>
  <si>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</si>
  <si>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</si>
  <si>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</si>
  <si>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</si>
  <si>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</si>
  <si>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</si>
  <si>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</si>
  <si>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</si>
  <si>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</si>
  <si>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</si>
  <si>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</si>
  <si>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</si>
  <si>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</si>
  <si>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</si>
  <si>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</si>
  <si>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</si>
  <si>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</si>
  <si>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</si>
  <si>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</si>
  <si>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</si>
  <si>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</si>
  <si>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</si>
  <si>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</si>
  <si>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</si>
  <si>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</si>
  <si>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</si>
  <si>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</si>
  <si>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</si>
  <si>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</si>
  <si>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</si>
  <si>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</si>
  <si>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</si>
  <si>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</si>
  <si>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</si>
  <si>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</si>
  <si>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</si>
  <si>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</si>
  <si>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</si>
  <si>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</si>
  <si>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</si>
  <si>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</si>
  <si>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</si>
  <si>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</si>
  <si>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</si>
  <si>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</si>
  <si>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</si>
  <si>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</si>
  <si>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</si>
  <si>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</si>
  <si>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</si>
  <si>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</si>
  <si>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</si>
  <si>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</si>
  <si>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</si>
  <si>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</si>
  <si>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</si>
  <si>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</si>
  <si>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</si>
  <si>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</si>
  <si>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</si>
  <si>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</si>
  <si>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</si>
  <si>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</si>
  <si>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</si>
  <si>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</si>
  <si>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</si>
  <si>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</si>
  <si>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</si>
  <si>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</si>
  <si>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</si>
  <si>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</si>
  <si>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</si>
  <si>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</si>
  <si>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</si>
  <si>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</si>
  <si>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</si>
  <si>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</si>
  <si>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</si>
  <si>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</si>
  <si>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</si>
  <si>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</si>
  <si>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</si>
  <si>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</si>
  <si>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</si>
  <si>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</si>
  <si>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</si>
  <si>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</si>
  <si>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</si>
  <si>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</si>
  <si>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</si>
  <si>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</si>
  <si>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</si>
  <si>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</si>
  <si>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</si>
  <si>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</si>
  <si>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</si>
  <si>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</si>
  <si>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</si>
  <si>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</si>
  <si>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</si>
  <si>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</si>
  <si>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</si>
  <si>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</si>
  <si>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</si>
  <si>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</si>
  <si>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</si>
  <si>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</si>
  <si>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</si>
  <si>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</si>
  <si>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</si>
  <si>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</si>
  <si>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</si>
  <si>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</si>
  <si>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</si>
  <si>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</si>
  <si>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</si>
  <si>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</si>
  <si>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</si>
  <si>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</si>
  <si>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</si>
  <si>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</si>
  <si>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</si>
  <si>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</si>
  <si>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</si>
  <si>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</si>
  <si>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</si>
  <si>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</si>
  <si>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</si>
  <si>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</si>
  <si>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</si>
  <si>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</si>
  <si>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</si>
  <si>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</si>
  <si>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</si>
  <si>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</si>
  <si>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</si>
  <si>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&lt;10</t>
  </si>
  <si>
    <t>&lt;250</t>
  </si>
  <si>
    <t>&lt;6</t>
  </si>
  <si>
    <t>Current Statistics</t>
  </si>
  <si>
    <t>EQ Limit         Exceedences</t>
  </si>
  <si>
    <t>Target Level Exceedences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</si>
  <si>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</si>
  <si>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</si>
  <si>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</si>
  <si>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</si>
  <si>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</si>
  <si>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</si>
  <si>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</si>
  <si>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</si>
  <si>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</si>
  <si>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</si>
  <si>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</si>
  <si>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</si>
  <si>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</si>
  <si>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</si>
  <si>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</si>
  <si>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</si>
  <si>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</si>
  <si>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</si>
  <si>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</si>
  <si>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</si>
  <si>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</si>
  <si>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</si>
  <si>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</si>
  <si>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</si>
  <si>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</si>
  <si>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</si>
  <si>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</si>
  <si>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</si>
  <si>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</si>
  <si>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</si>
  <si>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</si>
  <si>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</si>
  <si>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</si>
  <si>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</si>
  <si>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</si>
  <si>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</si>
  <si>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</si>
  <si>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</si>
  <si>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</si>
  <si>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</si>
  <si>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</si>
  <si>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</si>
  <si>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</si>
  <si>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</si>
  <si>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</si>
  <si>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</si>
  <si>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</si>
  <si>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</si>
  <si>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</si>
  <si>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</si>
  <si>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</si>
  <si>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</si>
  <si>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</si>
  <si>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</si>
  <si>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</si>
  <si>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</si>
  <si>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</si>
  <si>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</si>
  <si>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</si>
  <si>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</si>
  <si>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 xml:space="preserve">   &lt;5</t>
  </si>
  <si>
    <t xml:space="preserve"> &lt;250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</si>
  <si>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</si>
  <si>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</si>
  <si>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</si>
  <si>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</si>
  <si>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</si>
  <si>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</si>
  <si>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</si>
  <si>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</si>
  <si>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</si>
  <si>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</si>
  <si>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</si>
  <si>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</si>
  <si>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</si>
  <si>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</si>
  <si>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</si>
  <si>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</si>
  <si>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</si>
  <si>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</si>
  <si>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</si>
  <si>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</si>
  <si>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</si>
  <si>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</si>
  <si>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</si>
  <si>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</si>
  <si>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</si>
  <si>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</si>
  <si>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</si>
  <si>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</si>
  <si>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</si>
  <si>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</si>
  <si>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</si>
  <si>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</si>
  <si>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</si>
  <si>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</si>
  <si>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</si>
  <si>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</si>
  <si>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</si>
  <si>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</si>
  <si>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</si>
  <si>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</si>
  <si>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</si>
  <si>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</si>
  <si>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</si>
  <si>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</si>
  <si>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</si>
  <si>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</si>
  <si>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 xml:space="preserve"> 503 BIOSOLIDS METALS REPORT FOR CADMIUM  (mg/kg)</t>
  </si>
  <si>
    <t xml:space="preserve"> 503 BIOSOLIDS METALS REPORT FOR CHROMIUM  (mg/kg)</t>
  </si>
  <si>
    <t xml:space="preserve"> 503 BIOSOLIDS METALS REPORT FOR COPPER  (mg/kg)</t>
  </si>
  <si>
    <t>503 BIOSOLIDS METALS REPORT FOR LEAD   (mg/kg)</t>
  </si>
  <si>
    <t>503 BIOSOLIDS METALS REPORT FOR MOLYBDENUM  (mg/kg)</t>
  </si>
  <si>
    <t xml:space="preserve">503 BIOSOLIDS METALS REPORT FOR NICKEL  (mg/kg) </t>
  </si>
  <si>
    <t>503 BIOSOLIDS METALS REPORT FOR SELENIUM  (mg/kg)</t>
  </si>
  <si>
    <t xml:space="preserve">503 BIOSOLIDS METALS REPORT FOR ZINC  (mg/kg) </t>
  </si>
  <si>
    <t>503 BIOSOLIDS METALS REPORT FOR MERCURY  (ug/kg)</t>
  </si>
  <si>
    <t xml:space="preserve">  &lt;5</t>
  </si>
  <si>
    <t xml:space="preserve"> &lt;5</t>
  </si>
  <si>
    <t>&lt;2</t>
  </si>
  <si>
    <t xml:space="preserve">  &lt;6</t>
  </si>
  <si>
    <t>&lt;17</t>
  </si>
  <si>
    <t>&lt;735</t>
  </si>
  <si>
    <t>&lt;433</t>
  </si>
  <si>
    <t xml:space="preserve"> &lt;347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</si>
  <si>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</si>
  <si>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</si>
  <si>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</si>
  <si>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</si>
  <si>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</si>
  <si>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</si>
  <si>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</si>
  <si>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</si>
  <si>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</si>
  <si>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</si>
  <si>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</si>
  <si>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</si>
  <si>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</si>
  <si>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</si>
  <si>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</si>
  <si>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</si>
  <si>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</si>
  <si>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</si>
  <si>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</si>
  <si>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</si>
  <si>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</si>
  <si>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</si>
  <si>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</si>
  <si>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</si>
  <si>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</si>
  <si>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</si>
  <si>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</si>
  <si>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</si>
  <si>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</si>
  <si>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</si>
  <si>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</si>
  <si>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</si>
  <si>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</si>
  <si>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</si>
  <si>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</si>
  <si>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</si>
  <si>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</si>
  <si>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</si>
  <si>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</si>
  <si>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</si>
  <si>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</si>
  <si>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</si>
  <si>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</si>
  <si>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</si>
  <si>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2015 Statistics</t>
  </si>
  <si>
    <t>&lt;7</t>
  </si>
  <si>
    <t>&lt;332</t>
  </si>
  <si>
    <t>&lt;336</t>
  </si>
  <si>
    <t xml:space="preserve"> &lt;1</t>
  </si>
  <si>
    <t>NA</t>
  </si>
  <si>
    <t xml:space="preserve">    FOR THE MONTH OF DECEMBER 2016</t>
  </si>
  <si>
    <t>THROUGH DECEMBER 2016</t>
  </si>
  <si>
    <t>THROUGH  DECEMBER 2016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</si>
  <si>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</si>
  <si>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</si>
  <si>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</si>
  <si>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</si>
  <si>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</si>
  <si>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</si>
  <si>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</si>
  <si>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</si>
  <si>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</si>
  <si>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</si>
  <si>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</si>
  <si>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</si>
  <si>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</si>
  <si>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</si>
  <si>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</si>
  <si>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</si>
  <si>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</si>
  <si>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</si>
  <si>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</si>
  <si>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</si>
  <si>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</si>
  <si>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</si>
  <si>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</si>
  <si>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</si>
  <si>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</si>
  <si>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</si>
  <si>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</si>
  <si>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</si>
  <si>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</si>
  <si>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</si>
  <si>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</si>
  <si>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</si>
  <si>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</si>
  <si>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</si>
  <si>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</si>
  <si>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</si>
  <si>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</si>
  <si>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</si>
  <si>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</si>
  <si>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</si>
  <si>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</si>
  <si>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</si>
  <si>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 xml:space="preserve"> 503 BIOSOLIDS METALS REPORT FOR ARSENIC  (mg/kg)</t>
  </si>
  <si>
    <t>&lt;15</t>
  </si>
  <si>
    <t>IN DISTRICT WRP BIOSOLIDS FROM 1992 THROUGH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</si>
</sst>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[$-409]dddd\,\ mmmm\ dd\,\ yyyy"/>
    <numFmt numFmtId="169" formatCode="[$-409]d\-mmm\-yy;@"/>
    <numFmt numFmtId="170" formatCode="[$-409]dd\-mmm\-yy;@"/>
    <numFmt numFmtId="171" formatCode="mmm\-yyyy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61" applyNumberFormat="1" applyFont="1" applyBorder="1">
      <alignment/>
      <protection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1" fontId="14" fillId="0" borderId="0" xfId="58" applyNumberFormat="1" applyFont="1" applyAlignment="1">
      <alignment horizontal="center"/>
      <protection/>
    </xf>
    <xf numFmtId="1" fontId="14" fillId="0" borderId="0" xfId="62" applyNumberFormat="1" applyFont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70" fontId="0" fillId="0" borderId="0" xfId="58" applyNumberFormat="1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0" fillId="0" borderId="0" xfId="58" applyNumberFormat="1" applyFont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0" xfId="58" applyNumberFormat="1" applyFont="1" applyAlignment="1">
      <alignment horizontal="right"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70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15" fontId="1" fillId="0" borderId="10" xfId="58" applyNumberFormat="1" applyFont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1" fontId="9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0" xfId="58" applyNumberFormat="1" applyFont="1" applyBorder="1" applyAlignment="1">
      <alignment horizontal="center" wrapText="1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1" fontId="9" fillId="0" borderId="0" xfId="61" applyNumberFormat="1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165" fontId="0" fillId="0" borderId="0" xfId="61" applyNumberFormat="1" applyFont="1">
      <alignment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62" applyNumberFormat="1" applyFont="1" applyBorder="1">
      <alignment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14" fontId="1" fillId="0" borderId="0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0" fontId="1" fillId="0" borderId="0" xfId="58" applyFont="1" applyAlignment="1">
      <alignment horizontal="left"/>
      <protection/>
    </xf>
    <xf numFmtId="15" fontId="0" fillId="0" borderId="0" xfId="58" applyNumberFormat="1" applyFont="1" applyAlignment="1">
      <alignment horizontal="left"/>
      <protection/>
    </xf>
    <xf numFmtId="0" fontId="0" fillId="0" borderId="10" xfId="58" applyFont="1" applyBorder="1" quotePrefix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"/>
    </xf>
    <xf numFmtId="0" fontId="8" fillId="34" borderId="0" xfId="60" applyFont="1" applyFill="1" applyBorder="1" applyAlignment="1">
      <alignment horizontal="center" wrapText="1"/>
      <protection/>
    </xf>
    <xf numFmtId="1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 vertical="center"/>
      <protection/>
    </xf>
    <xf numFmtId="1" fontId="0" fillId="0" borderId="0" xfId="58" applyNumberFormat="1" applyFont="1" applyAlignment="1">
      <alignment horizontal="right"/>
      <protection/>
    </xf>
    <xf numFmtId="1" fontId="0" fillId="0" borderId="0" xfId="61" applyNumberFormat="1" applyFont="1" applyBorder="1">
      <alignment/>
      <protection/>
    </xf>
    <xf numFmtId="0" fontId="6" fillId="0" borderId="0" xfId="0" applyFont="1" applyAlignment="1">
      <alignment horizontal="center"/>
    </xf>
    <xf numFmtId="14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7" fontId="1" fillId="0" borderId="14" xfId="57" applyNumberFormat="1" applyFont="1" applyBorder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0" fillId="0" borderId="14" xfId="57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60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\Stickney\R&amp;D\LIMS_SHARE\503%20Biosolids%20Metals\503%20sampling%20po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_comp"/>
      <sheetName val="Calumet"/>
      <sheetName val="StickDig"/>
      <sheetName val="WSImhoff"/>
      <sheetName val="SWPrim"/>
      <sheetName val="Egan"/>
      <sheetName val="NS"/>
      <sheetName val="Kirie"/>
      <sheetName val="Lemont"/>
      <sheetName val="HP"/>
      <sheetName val="Sheet1"/>
      <sheetName val="Sheet2"/>
      <sheetName val="Sheet3"/>
    </sheetNames>
    <sheetDataSet>
      <sheetData sheetId="2">
        <row r="110">
          <cell r="C110">
            <v>3</v>
          </cell>
        </row>
      </sheetData>
      <sheetData sheetId="8">
        <row r="83">
          <cell r="C83">
            <v>1</v>
          </cell>
          <cell r="H83">
            <v>5</v>
          </cell>
        </row>
      </sheetData>
      <sheetData sheetId="9">
        <row r="109">
          <cell r="C109">
            <v>1</v>
          </cell>
          <cell r="H10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2.00390625" style="28" customWidth="1"/>
    <col min="2" max="2" width="12.8515625" style="28" customWidth="1"/>
    <col min="3" max="4" width="9.140625" style="28" customWidth="1"/>
    <col min="5" max="5" width="6.28125" style="28" customWidth="1"/>
    <col min="6" max="6" width="34.7109375" style="28" customWidth="1"/>
    <col min="7" max="7" width="2.140625" style="28" customWidth="1"/>
    <col min="8" max="8" width="46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1268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10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11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7.25">
      <c r="A18" s="210" t="s">
        <v>10</v>
      </c>
      <c r="B18" s="27"/>
      <c r="C18" s="27" t="s">
        <v>783</v>
      </c>
      <c r="D18" s="27"/>
      <c r="E18" s="27"/>
      <c r="F18" s="27"/>
      <c r="G18" s="27"/>
      <c r="H18" s="27"/>
      <c r="I18" s="27"/>
    </row>
    <row r="19" spans="1:9" ht="17.25">
      <c r="A19" s="219" t="s">
        <v>717</v>
      </c>
      <c r="B19" s="219"/>
      <c r="C19" s="219"/>
      <c r="D19" s="219"/>
      <c r="E19" s="219"/>
      <c r="F19" s="219"/>
      <c r="G19" s="219"/>
      <c r="H19" s="219"/>
      <c r="I19" s="219"/>
    </row>
    <row r="20" spans="1:9" ht="17.25">
      <c r="A20" s="219" t="s">
        <v>1623</v>
      </c>
      <c r="B20" s="219"/>
      <c r="C20" s="219"/>
      <c r="D20" s="219"/>
      <c r="E20" s="219"/>
      <c r="F20" s="219"/>
      <c r="G20" s="219"/>
      <c r="H20" s="219"/>
      <c r="I20" s="219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3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4</v>
      </c>
      <c r="G26" s="37"/>
      <c r="H26" s="36" t="s">
        <v>5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6</v>
      </c>
      <c r="G27" s="37"/>
      <c r="H27" s="38" t="s">
        <v>6</v>
      </c>
      <c r="I27" s="27"/>
    </row>
    <row r="28" spans="1:9" ht="17.25">
      <c r="A28" s="27"/>
      <c r="B28" s="27" t="s">
        <v>844</v>
      </c>
      <c r="C28" s="27" t="s">
        <v>12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845</v>
      </c>
      <c r="C29" s="27" t="s">
        <v>7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846</v>
      </c>
      <c r="C30" s="27" t="s">
        <v>39</v>
      </c>
      <c r="D30" s="33"/>
      <c r="E30" s="33"/>
      <c r="F30" s="39">
        <v>0</v>
      </c>
      <c r="G30" s="40" t="s">
        <v>10</v>
      </c>
      <c r="H30" s="39">
        <v>0</v>
      </c>
      <c r="I30" s="27"/>
    </row>
    <row r="31" spans="1:9" ht="17.25" hidden="1">
      <c r="A31" s="27"/>
      <c r="B31" s="27" t="s">
        <v>847</v>
      </c>
      <c r="C31" s="27"/>
      <c r="D31" s="33"/>
      <c r="E31" s="33"/>
      <c r="F31" s="39">
        <v>0</v>
      </c>
      <c r="G31" s="40" t="s">
        <v>10</v>
      </c>
      <c r="H31" s="39">
        <v>0</v>
      </c>
      <c r="I31" s="27"/>
    </row>
    <row r="32" spans="1:9" ht="17.25" hidden="1">
      <c r="A32" s="27"/>
      <c r="B32" s="27" t="s">
        <v>848</v>
      </c>
      <c r="C32" s="27"/>
      <c r="D32" s="33"/>
      <c r="E32" s="33"/>
      <c r="F32" s="39">
        <v>0</v>
      </c>
      <c r="G32" s="40" t="s">
        <v>10</v>
      </c>
      <c r="H32" s="39">
        <v>0</v>
      </c>
      <c r="I32" s="27"/>
    </row>
    <row r="33" spans="1:9" ht="15.75" customHeight="1">
      <c r="A33" s="27"/>
      <c r="B33" s="27" t="s">
        <v>847</v>
      </c>
      <c r="C33" s="27" t="s">
        <v>8</v>
      </c>
      <c r="D33" s="33"/>
      <c r="E33" s="33"/>
      <c r="F33" s="39">
        <v>0</v>
      </c>
      <c r="G33" s="212" t="s">
        <v>10</v>
      </c>
      <c r="H33" s="39">
        <v>0</v>
      </c>
      <c r="I33" s="27"/>
    </row>
    <row r="34" spans="1:9" ht="19.5" customHeight="1">
      <c r="A34" s="27"/>
      <c r="B34" s="27" t="s">
        <v>848</v>
      </c>
      <c r="C34" s="32" t="s">
        <v>9</v>
      </c>
      <c r="D34" s="33"/>
      <c r="E34" s="33"/>
      <c r="F34" s="39">
        <v>0</v>
      </c>
      <c r="G34" s="212"/>
      <c r="H34" s="39">
        <v>0</v>
      </c>
      <c r="I34" s="27"/>
    </row>
    <row r="35" spans="1:9" ht="17.25">
      <c r="A35" s="27"/>
      <c r="B35" s="27" t="s">
        <v>849</v>
      </c>
      <c r="C35" s="27" t="s">
        <v>36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850</v>
      </c>
      <c r="C36" s="27" t="s">
        <v>41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851</v>
      </c>
      <c r="C37" s="27" t="s">
        <v>37</v>
      </c>
      <c r="F37" s="39">
        <v>0</v>
      </c>
      <c r="G37" s="40"/>
      <c r="H37" s="39">
        <v>0</v>
      </c>
    </row>
    <row r="38" spans="2:8" ht="17.25">
      <c r="B38" s="27" t="s">
        <v>852</v>
      </c>
      <c r="C38" s="27" t="s">
        <v>38</v>
      </c>
      <c r="F38" s="39">
        <v>0</v>
      </c>
      <c r="G38" s="40"/>
      <c r="H38" s="39">
        <v>0</v>
      </c>
    </row>
    <row r="39" spans="2:8" ht="17.25">
      <c r="B39" s="27" t="s">
        <v>853</v>
      </c>
      <c r="C39" s="27" t="s">
        <v>11</v>
      </c>
      <c r="F39" s="39">
        <v>0</v>
      </c>
      <c r="G39" s="40"/>
      <c r="H39" s="39">
        <v>0</v>
      </c>
    </row>
    <row r="40" spans="2:3" ht="17.25">
      <c r="B40" s="27" t="s">
        <v>854</v>
      </c>
      <c r="C40" s="27" t="s">
        <v>716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10</v>
      </c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sheetProtection/>
  <mergeCells count="2">
    <mergeCell ref="A19:I19"/>
    <mergeCell ref="A20:I20"/>
  </mergeCells>
  <conditionalFormatting sqref="C28:C39">
    <cfRule type="expression" priority="1" dxfId="258" stopIfTrue="1">
      <formula>OR($F28&lt;&gt;0,$H28&lt;&gt;0)</formula>
    </cfRule>
  </conditionalFormatting>
  <printOptions horizontalCentered="1"/>
  <pageMargins left="0" right="0" top="1" bottom="0.5" header="0.5" footer="0.25"/>
  <pageSetup horizontalDpi="600" verticalDpi="600"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K69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116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7109375" style="45" customWidth="1"/>
    <col min="15" max="15" width="9.140625" style="202" customWidth="1"/>
    <col min="16" max="89" width="8.8515625" style="0" customWidth="1"/>
    <col min="90" max="16384" width="9.140625" style="45" customWidth="1"/>
  </cols>
  <sheetData>
    <row r="1" spans="1:14" ht="12.75">
      <c r="A1" s="225" t="s">
        <v>1562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89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4" ht="12.75">
      <c r="A3" s="115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14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117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8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89" s="1" customFormat="1" ht="12.75" customHeight="1">
      <c r="A8" s="14"/>
      <c r="B8" s="160"/>
      <c r="C8" s="101"/>
      <c r="D8" s="25"/>
      <c r="E8" s="15"/>
      <c r="F8" s="101"/>
      <c r="G8" s="15"/>
      <c r="H8" s="101"/>
      <c r="I8" s="15"/>
      <c r="J8" s="162"/>
      <c r="K8" s="15"/>
      <c r="L8" s="101"/>
      <c r="M8" s="15"/>
      <c r="N8" s="160"/>
      <c r="O8" s="20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" customFormat="1" ht="12.75" customHeight="1">
      <c r="A9" s="14">
        <v>42373</v>
      </c>
      <c r="B9" s="160" t="s">
        <v>1382</v>
      </c>
      <c r="D9" s="25" t="s">
        <v>1508</v>
      </c>
      <c r="F9" s="25">
        <v>5</v>
      </c>
      <c r="H9" s="101" t="s">
        <v>1508</v>
      </c>
      <c r="J9" s="160" t="s">
        <v>1508</v>
      </c>
      <c r="L9" s="160" t="s">
        <v>1508</v>
      </c>
      <c r="N9" s="160" t="s">
        <v>1382</v>
      </c>
      <c r="O9" s="20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1" customFormat="1" ht="12.75" customHeight="1">
      <c r="A10" s="14">
        <v>42036</v>
      </c>
      <c r="B10" s="160" t="s">
        <v>1382</v>
      </c>
      <c r="C10" s="15"/>
      <c r="D10" s="25" t="s">
        <v>1508</v>
      </c>
      <c r="E10" s="15"/>
      <c r="F10" s="25" t="s">
        <v>1508</v>
      </c>
      <c r="G10" s="15"/>
      <c r="H10" s="101" t="s">
        <v>1508</v>
      </c>
      <c r="I10" s="15"/>
      <c r="J10" s="160" t="s">
        <v>1508</v>
      </c>
      <c r="K10" s="15"/>
      <c r="L10" s="25" t="s">
        <v>1508</v>
      </c>
      <c r="M10" s="15"/>
      <c r="N10" s="160" t="s">
        <v>1382</v>
      </c>
      <c r="O10" s="20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1" customFormat="1" ht="12.75" customHeight="1">
      <c r="A11" s="153">
        <v>42436</v>
      </c>
      <c r="B11" s="160" t="s">
        <v>1382</v>
      </c>
      <c r="C11" s="165"/>
      <c r="D11" s="25" t="s">
        <v>1508</v>
      </c>
      <c r="E11" s="165"/>
      <c r="F11" s="25" t="s">
        <v>1508</v>
      </c>
      <c r="G11" s="160" t="s">
        <v>10</v>
      </c>
      <c r="H11" s="25" t="s">
        <v>1508</v>
      </c>
      <c r="I11" s="160" t="s">
        <v>10</v>
      </c>
      <c r="J11" s="25" t="s">
        <v>1508</v>
      </c>
      <c r="K11" s="160" t="s">
        <v>10</v>
      </c>
      <c r="L11" s="25" t="s">
        <v>1508</v>
      </c>
      <c r="M11" s="160" t="s">
        <v>10</v>
      </c>
      <c r="N11" s="160" t="s">
        <v>1382</v>
      </c>
      <c r="O11" s="20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1" customFormat="1" ht="12.75" customHeight="1">
      <c r="A12" s="14">
        <v>42464</v>
      </c>
      <c r="B12" s="160" t="s">
        <v>1382</v>
      </c>
      <c r="C12" s="15"/>
      <c r="D12" s="188" t="s">
        <v>1508</v>
      </c>
      <c r="E12" s="15"/>
      <c r="F12" s="160" t="s">
        <v>1508</v>
      </c>
      <c r="G12" s="15"/>
      <c r="H12" s="25" t="s">
        <v>1508</v>
      </c>
      <c r="I12" s="15"/>
      <c r="J12" s="25" t="s">
        <v>1508</v>
      </c>
      <c r="K12" s="15"/>
      <c r="L12" s="160" t="s">
        <v>1508</v>
      </c>
      <c r="M12" s="15"/>
      <c r="N12" s="160" t="s">
        <v>1382</v>
      </c>
      <c r="O12" s="20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14" ht="12.75" customHeight="1">
      <c r="A13" s="14">
        <v>42492</v>
      </c>
      <c r="B13" s="160" t="s">
        <v>1382</v>
      </c>
      <c r="C13" s="15"/>
      <c r="D13" s="104" t="s">
        <v>1508</v>
      </c>
      <c r="E13" s="15"/>
      <c r="F13" s="160" t="s">
        <v>1508</v>
      </c>
      <c r="G13" s="15"/>
      <c r="H13" s="25" t="s">
        <v>1508</v>
      </c>
      <c r="I13" s="15"/>
      <c r="J13" s="160" t="s">
        <v>1508</v>
      </c>
      <c r="K13" s="15"/>
      <c r="L13" s="160" t="s">
        <v>1508</v>
      </c>
      <c r="M13" s="15"/>
      <c r="N13" s="160" t="s">
        <v>1382</v>
      </c>
    </row>
    <row r="14" spans="1:14" ht="12.75" customHeight="1">
      <c r="A14" s="14">
        <v>42527</v>
      </c>
      <c r="B14" s="160" t="s">
        <v>1382</v>
      </c>
      <c r="C14" s="1"/>
      <c r="D14" s="25" t="s">
        <v>1508</v>
      </c>
      <c r="E14" s="1"/>
      <c r="F14" s="160" t="s">
        <v>1508</v>
      </c>
      <c r="G14" s="101"/>
      <c r="H14" s="25" t="s">
        <v>1508</v>
      </c>
      <c r="I14" s="101"/>
      <c r="J14" s="160" t="s">
        <v>1508</v>
      </c>
      <c r="K14" s="1"/>
      <c r="L14" s="160" t="s">
        <v>1508</v>
      </c>
      <c r="M14" s="1"/>
      <c r="N14" s="160" t="s">
        <v>1382</v>
      </c>
    </row>
    <row r="15" spans="1:14" ht="12.75" customHeight="1">
      <c r="A15" s="14">
        <v>42555</v>
      </c>
      <c r="B15" s="160" t="s">
        <v>1382</v>
      </c>
      <c r="C15" s="15"/>
      <c r="D15" s="25" t="s">
        <v>1508</v>
      </c>
      <c r="E15" s="15"/>
      <c r="F15" s="25" t="s">
        <v>1508</v>
      </c>
      <c r="G15" s="15"/>
      <c r="H15" s="25" t="s">
        <v>1508</v>
      </c>
      <c r="I15" s="15"/>
      <c r="J15" s="25" t="s">
        <v>1508</v>
      </c>
      <c r="K15" s="15"/>
      <c r="L15" s="160">
        <v>5</v>
      </c>
      <c r="M15" s="15"/>
      <c r="N15" s="162" t="s">
        <v>1382</v>
      </c>
    </row>
    <row r="16" spans="1:14" ht="12.75">
      <c r="A16" s="14">
        <v>42583</v>
      </c>
      <c r="B16" s="160" t="s">
        <v>1382</v>
      </c>
      <c r="C16" s="165"/>
      <c r="D16" s="25" t="s">
        <v>1508</v>
      </c>
      <c r="E16" s="165"/>
      <c r="F16" s="160" t="s">
        <v>1508</v>
      </c>
      <c r="G16" s="165"/>
      <c r="H16" s="160" t="s">
        <v>1508</v>
      </c>
      <c r="I16" s="165"/>
      <c r="J16" s="160" t="s">
        <v>1508</v>
      </c>
      <c r="K16" s="165"/>
      <c r="L16" s="160" t="s">
        <v>1508</v>
      </c>
      <c r="M16" s="165"/>
      <c r="N16" s="160" t="s">
        <v>1382</v>
      </c>
    </row>
    <row r="17" spans="1:14" ht="12.75" customHeight="1">
      <c r="A17" s="153">
        <v>42618</v>
      </c>
      <c r="B17" s="160" t="s">
        <v>1382</v>
      </c>
      <c r="C17" s="15"/>
      <c r="D17" s="104" t="s">
        <v>1508</v>
      </c>
      <c r="E17" s="15"/>
      <c r="F17" s="25" t="s">
        <v>1508</v>
      </c>
      <c r="G17" s="15"/>
      <c r="H17" s="25" t="s">
        <v>1508</v>
      </c>
      <c r="I17" s="15"/>
      <c r="J17" s="25" t="s">
        <v>1508</v>
      </c>
      <c r="K17" s="15"/>
      <c r="L17" s="162" t="s">
        <v>1508</v>
      </c>
      <c r="M17" s="15"/>
      <c r="N17" s="160" t="s">
        <v>1382</v>
      </c>
    </row>
    <row r="18" spans="1:14" ht="12.75">
      <c r="A18" s="213">
        <v>42646</v>
      </c>
      <c r="B18" s="160" t="s">
        <v>1382</v>
      </c>
      <c r="C18" s="165"/>
      <c r="D18" s="188" t="s">
        <v>1508</v>
      </c>
      <c r="E18" s="165"/>
      <c r="F18" s="160" t="s">
        <v>1508</v>
      </c>
      <c r="G18" s="165"/>
      <c r="H18" s="160" t="s">
        <v>1508</v>
      </c>
      <c r="I18" s="165"/>
      <c r="J18" s="160" t="s">
        <v>1508</v>
      </c>
      <c r="K18" s="165"/>
      <c r="L18" s="160" t="s">
        <v>1508</v>
      </c>
      <c r="M18" s="165"/>
      <c r="N18" s="160" t="s">
        <v>1382</v>
      </c>
    </row>
    <row r="19" spans="1:14" ht="12.75">
      <c r="A19" s="213">
        <v>42681</v>
      </c>
      <c r="B19" s="160" t="s">
        <v>1382</v>
      </c>
      <c r="C19" s="165"/>
      <c r="D19" s="188" t="s">
        <v>1508</v>
      </c>
      <c r="E19" s="165"/>
      <c r="F19" s="160" t="s">
        <v>1508</v>
      </c>
      <c r="G19" s="165"/>
      <c r="H19" s="160" t="s">
        <v>1508</v>
      </c>
      <c r="I19" s="165"/>
      <c r="J19" s="160" t="s">
        <v>1508</v>
      </c>
      <c r="K19" s="165"/>
      <c r="L19" s="160" t="s">
        <v>1508</v>
      </c>
      <c r="M19" s="165"/>
      <c r="N19" s="160" t="s">
        <v>1382</v>
      </c>
    </row>
    <row r="20" spans="1:16" ht="13.5" customHeight="1">
      <c r="A20" s="14">
        <v>42709</v>
      </c>
      <c r="B20" s="25" t="s">
        <v>1382</v>
      </c>
      <c r="C20" s="15"/>
      <c r="D20" s="25" t="s">
        <v>1508</v>
      </c>
      <c r="E20" s="15"/>
      <c r="F20" s="160" t="s">
        <v>1508</v>
      </c>
      <c r="G20" s="15"/>
      <c r="H20" s="102" t="s">
        <v>1508</v>
      </c>
      <c r="I20" s="15"/>
      <c r="J20" s="25" t="s">
        <v>1508</v>
      </c>
      <c r="K20" s="15"/>
      <c r="L20" s="25" t="s">
        <v>1508</v>
      </c>
      <c r="M20" s="15"/>
      <c r="N20" s="25" t="s">
        <v>1382</v>
      </c>
      <c r="P20" s="194"/>
    </row>
    <row r="21" spans="1:14" ht="12.75" customHeight="1">
      <c r="A21" s="14"/>
      <c r="B21" s="25"/>
      <c r="C21" s="15"/>
      <c r="D21" s="101"/>
      <c r="E21" s="15"/>
      <c r="F21" s="15"/>
      <c r="G21" s="15"/>
      <c r="H21" s="101" t="s">
        <v>10</v>
      </c>
      <c r="I21" s="15"/>
      <c r="J21" s="101"/>
      <c r="K21" s="15"/>
      <c r="L21" s="101"/>
      <c r="M21" s="15"/>
      <c r="N21" s="25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25"/>
      <c r="M24" s="1"/>
      <c r="N24" s="25"/>
      <c r="Q24" t="s">
        <v>10</v>
      </c>
    </row>
    <row r="25" spans="1:14" ht="12.75" customHeight="1">
      <c r="A25" s="112"/>
      <c r="B25" s="25"/>
      <c r="C25" s="15"/>
      <c r="D25" s="104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2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2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4"/>
      <c r="E30" s="104"/>
      <c r="F30" s="25"/>
      <c r="G30" s="15"/>
      <c r="H30" s="25"/>
      <c r="I30" s="15"/>
      <c r="J30" s="25"/>
      <c r="K30" s="15"/>
      <c r="L30" s="47"/>
      <c r="M30" s="15"/>
      <c r="N30" s="25"/>
    </row>
    <row r="31" spans="1:14" ht="26.25" customHeight="1">
      <c r="A31" s="179" t="s">
        <v>1445</v>
      </c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4.5" customHeight="1">
      <c r="A32" s="14"/>
      <c r="B32" s="25"/>
      <c r="C32" s="25"/>
      <c r="D32" s="104"/>
      <c r="E32" s="104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5">
      <c r="A33" s="119" t="s">
        <v>40</v>
      </c>
      <c r="B33" s="52">
        <v>100</v>
      </c>
      <c r="C33" s="52"/>
      <c r="D33" s="52">
        <v>100</v>
      </c>
      <c r="E33" s="52"/>
      <c r="F33" s="52">
        <v>100</v>
      </c>
      <c r="H33" s="52">
        <v>100</v>
      </c>
      <c r="J33" s="52">
        <v>100</v>
      </c>
      <c r="L33" s="52">
        <v>100</v>
      </c>
      <c r="N33" s="52">
        <v>100</v>
      </c>
    </row>
    <row r="34" spans="1:14" ht="12" customHeight="1">
      <c r="A34" s="119" t="s">
        <v>27</v>
      </c>
      <c r="B34" s="47">
        <f>COUNTIF(B8:B32,"&gt;100")</f>
        <v>0</v>
      </c>
      <c r="C34" s="47"/>
      <c r="D34" s="47">
        <f>COUNTIF(D8:D32,"&gt;100")</f>
        <v>0</v>
      </c>
      <c r="E34" s="47"/>
      <c r="F34" s="47">
        <f>COUNTIF(F8:F32,"&gt;100")</f>
        <v>0</v>
      </c>
      <c r="H34" s="47">
        <f>COUNTIF(H8:H32,"&gt;100")</f>
        <v>0</v>
      </c>
      <c r="J34" s="47">
        <f>COUNTIF(J8:J32,"&gt;100")</f>
        <v>0</v>
      </c>
      <c r="L34" s="47">
        <f>COUNTIF(L8:L32,"&gt;100")</f>
        <v>0</v>
      </c>
      <c r="N34" s="47">
        <f>COUNTIF(N8:N32,"&gt;100")</f>
        <v>0</v>
      </c>
    </row>
    <row r="35" spans="1:6" ht="9" customHeight="1">
      <c r="A35" s="119"/>
      <c r="B35" s="53"/>
      <c r="C35" s="53"/>
      <c r="D35" s="47"/>
      <c r="E35" s="47"/>
      <c r="F35" s="47"/>
    </row>
    <row r="36" spans="1:14" ht="12" customHeight="1">
      <c r="A36" s="119" t="s">
        <v>28</v>
      </c>
      <c r="B36" s="50">
        <v>22</v>
      </c>
      <c r="C36" s="54"/>
      <c r="D36" s="50">
        <v>24</v>
      </c>
      <c r="E36" s="47"/>
      <c r="F36" s="50">
        <v>18</v>
      </c>
      <c r="H36" s="50">
        <v>22</v>
      </c>
      <c r="J36" s="50">
        <v>15</v>
      </c>
      <c r="L36" s="50">
        <v>23</v>
      </c>
      <c r="N36" s="50">
        <v>16</v>
      </c>
    </row>
    <row r="37" spans="1:14" ht="12" customHeight="1">
      <c r="A37" s="119" t="s">
        <v>27</v>
      </c>
      <c r="B37" s="47">
        <f>COUNTIF(B8:B32,"&gt;22")</f>
        <v>0</v>
      </c>
      <c r="C37" s="47"/>
      <c r="D37" s="47">
        <f>COUNTIF(D8:D32,"&gt;24")</f>
        <v>0</v>
      </c>
      <c r="E37" s="47"/>
      <c r="F37" s="47">
        <f>COUNTIF(F8:F32,"&gt;18")</f>
        <v>0</v>
      </c>
      <c r="H37" s="47">
        <f>COUNTIF(H8:H32,"&gt;22")</f>
        <v>0</v>
      </c>
      <c r="J37" s="47">
        <f>COUNTIF(J8:J32,"&gt;15")</f>
        <v>0</v>
      </c>
      <c r="L37" s="47">
        <f>COUNTIF(L8:L32,"&gt;23")</f>
        <v>0</v>
      </c>
      <c r="N37" s="47">
        <f>COUNTIF(N8:N32,"&gt;16")</f>
        <v>0</v>
      </c>
    </row>
    <row r="38" spans="1:14" ht="12" customHeight="1">
      <c r="A38" s="119"/>
      <c r="B38" s="53"/>
      <c r="C38" s="53"/>
      <c r="D38" s="47"/>
      <c r="E38" s="47"/>
      <c r="F38" s="47"/>
      <c r="H38" s="47"/>
      <c r="J38" s="47"/>
      <c r="L38" s="47"/>
      <c r="N38" s="47"/>
    </row>
    <row r="39" spans="1:89" s="22" customFormat="1" ht="12" customHeight="1">
      <c r="A39" s="119" t="s">
        <v>29</v>
      </c>
      <c r="B39" s="7">
        <v>12</v>
      </c>
      <c r="C39" s="1"/>
      <c r="D39" s="7">
        <v>12</v>
      </c>
      <c r="E39" s="7"/>
      <c r="F39" s="7">
        <v>12</v>
      </c>
      <c r="G39" s="7"/>
      <c r="H39" s="7">
        <v>12</v>
      </c>
      <c r="I39" s="7"/>
      <c r="J39" s="7">
        <v>12</v>
      </c>
      <c r="K39" s="7"/>
      <c r="L39" s="7">
        <v>12</v>
      </c>
      <c r="M39" s="7"/>
      <c r="N39" s="7">
        <v>12</v>
      </c>
      <c r="O39" s="20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22" customFormat="1" ht="12" customHeight="1">
      <c r="A40" s="119" t="s">
        <v>30</v>
      </c>
      <c r="B40" s="160" t="s">
        <v>1382</v>
      </c>
      <c r="C40" s="1"/>
      <c r="D40" s="160" t="s">
        <v>1382</v>
      </c>
      <c r="E40" s="1"/>
      <c r="F40" s="160" t="s">
        <v>1382</v>
      </c>
      <c r="G40" s="1"/>
      <c r="H40" s="160" t="s">
        <v>1382</v>
      </c>
      <c r="I40" s="1"/>
      <c r="J40" s="160" t="s">
        <v>1382</v>
      </c>
      <c r="K40" s="1"/>
      <c r="L40" s="160" t="s">
        <v>1382</v>
      </c>
      <c r="M40" s="1"/>
      <c r="N40" s="165" t="s">
        <v>1382</v>
      </c>
      <c r="O40" s="20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22" customFormat="1" ht="12" customHeight="1">
      <c r="A41" s="119" t="s">
        <v>31</v>
      </c>
      <c r="B41" s="160" t="s">
        <v>1382</v>
      </c>
      <c r="C41" s="1"/>
      <c r="D41" s="160" t="s">
        <v>1382</v>
      </c>
      <c r="E41" s="1"/>
      <c r="F41" s="160" t="s">
        <v>1382</v>
      </c>
      <c r="G41" s="1"/>
      <c r="H41" s="160" t="s">
        <v>1382</v>
      </c>
      <c r="I41" s="1"/>
      <c r="J41" s="160" t="s">
        <v>1382</v>
      </c>
      <c r="K41" s="1"/>
      <c r="L41" s="160" t="s">
        <v>1382</v>
      </c>
      <c r="M41" s="1"/>
      <c r="N41" s="165" t="s">
        <v>1382</v>
      </c>
      <c r="O41" s="20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22" customFormat="1" ht="12" customHeight="1">
      <c r="A42" s="119" t="s">
        <v>32</v>
      </c>
      <c r="B42" s="160" t="s">
        <v>1382</v>
      </c>
      <c r="C42" s="1"/>
      <c r="D42" s="160" t="s">
        <v>1382</v>
      </c>
      <c r="E42" s="1"/>
      <c r="F42" s="160">
        <v>5</v>
      </c>
      <c r="G42" s="1"/>
      <c r="H42" s="160" t="s">
        <v>1382</v>
      </c>
      <c r="I42" s="1"/>
      <c r="J42" s="160" t="s">
        <v>1382</v>
      </c>
      <c r="K42" s="1"/>
      <c r="L42" s="160" t="s">
        <v>1382</v>
      </c>
      <c r="M42" s="1"/>
      <c r="N42" s="15" t="s">
        <v>1382</v>
      </c>
      <c r="O42" s="20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22" customFormat="1" ht="12" customHeight="1">
      <c r="A43" s="119"/>
      <c r="B43" s="15"/>
      <c r="C43" s="1"/>
      <c r="D43" s="15"/>
      <c r="E43" s="1"/>
      <c r="F43" s="15"/>
      <c r="G43" s="1"/>
      <c r="H43" s="15"/>
      <c r="I43" s="1"/>
      <c r="J43" s="15"/>
      <c r="K43" s="1"/>
      <c r="L43" s="15"/>
      <c r="M43" s="1"/>
      <c r="N43" s="15"/>
      <c r="O43" s="20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22" customFormat="1" ht="12" customHeight="1">
      <c r="A44" s="119"/>
      <c r="B44" s="15"/>
      <c r="C44" s="1"/>
      <c r="D44" s="15"/>
      <c r="E44" s="1"/>
      <c r="F44" s="15"/>
      <c r="G44" s="1"/>
      <c r="H44" s="15" t="s">
        <v>10</v>
      </c>
      <c r="I44" s="1"/>
      <c r="J44" s="15"/>
      <c r="K44" s="1"/>
      <c r="L44" s="15"/>
      <c r="M44" s="1"/>
      <c r="N44" s="15"/>
      <c r="O44" s="20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22" customFormat="1" ht="12" customHeight="1">
      <c r="A45" s="1"/>
      <c r="B45" s="15"/>
      <c r="C45" s="1"/>
      <c r="D45" s="15"/>
      <c r="E45" s="1"/>
      <c r="F45" s="15"/>
      <c r="G45" s="1"/>
      <c r="H45" s="15" t="s">
        <v>10</v>
      </c>
      <c r="I45" s="1"/>
      <c r="J45" s="15"/>
      <c r="K45" s="1"/>
      <c r="L45" s="15"/>
      <c r="M45" s="1"/>
      <c r="N45" s="15"/>
      <c r="O45" s="20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22" customFormat="1" ht="12" customHeight="1">
      <c r="A46" s="222"/>
      <c r="B46" s="222"/>
      <c r="C46" s="222"/>
      <c r="D46" s="222"/>
      <c r="E46" s="222"/>
      <c r="F46" s="222"/>
      <c r="G46" s="222"/>
      <c r="H46" s="222"/>
      <c r="I46" s="45"/>
      <c r="J46" s="45"/>
      <c r="K46" s="1"/>
      <c r="L46" s="15"/>
      <c r="M46" s="1"/>
      <c r="N46" s="15"/>
      <c r="O46" s="20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22" customFormat="1" ht="12" customHeight="1">
      <c r="A47" s="119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20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22" customFormat="1" ht="12" customHeight="1">
      <c r="A48" s="119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0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22" customFormat="1" ht="12" customHeight="1">
      <c r="A49" s="175" t="s">
        <v>1617</v>
      </c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0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3" ht="6.75" customHeight="1">
      <c r="A50" s="175"/>
      <c r="B50" s="53"/>
      <c r="C50" s="53"/>
    </row>
    <row r="51" spans="1:14" ht="23.25">
      <c r="A51" s="185" t="s">
        <v>1446</v>
      </c>
      <c r="B51" s="182">
        <v>0</v>
      </c>
      <c r="C51" s="182"/>
      <c r="D51" s="182">
        <v>0</v>
      </c>
      <c r="E51" s="182"/>
      <c r="F51" s="182">
        <v>0</v>
      </c>
      <c r="G51" s="182"/>
      <c r="H51" s="182">
        <v>0</v>
      </c>
      <c r="I51" s="182"/>
      <c r="J51" s="182">
        <v>0</v>
      </c>
      <c r="K51" s="182"/>
      <c r="L51" s="182">
        <v>0</v>
      </c>
      <c r="M51" s="182"/>
      <c r="N51" s="182">
        <v>0</v>
      </c>
    </row>
    <row r="52" spans="1:14" ht="23.25">
      <c r="A52" s="185" t="s">
        <v>1447</v>
      </c>
      <c r="B52" s="182">
        <v>0</v>
      </c>
      <c r="C52" s="182"/>
      <c r="D52" s="182">
        <v>0</v>
      </c>
      <c r="E52" s="182"/>
      <c r="F52" s="182">
        <v>0</v>
      </c>
      <c r="G52" s="182"/>
      <c r="H52" s="182">
        <v>0</v>
      </c>
      <c r="I52" s="182"/>
      <c r="J52" s="182">
        <v>0</v>
      </c>
      <c r="K52" s="182"/>
      <c r="L52" s="182">
        <v>0</v>
      </c>
      <c r="M52" s="182"/>
      <c r="N52" s="182">
        <v>0</v>
      </c>
    </row>
    <row r="53" ht="12.75">
      <c r="A53" s="173"/>
    </row>
    <row r="54" spans="1:14" ht="12.75">
      <c r="A54" s="173" t="s">
        <v>29</v>
      </c>
      <c r="B54" s="182">
        <v>12</v>
      </c>
      <c r="C54" s="182"/>
      <c r="D54" s="182">
        <v>12</v>
      </c>
      <c r="E54" s="182"/>
      <c r="F54" s="182">
        <v>13</v>
      </c>
      <c r="G54" s="182"/>
      <c r="H54" s="182">
        <v>12</v>
      </c>
      <c r="I54" s="182"/>
      <c r="J54" s="182">
        <v>12</v>
      </c>
      <c r="K54" s="182"/>
      <c r="L54" s="182">
        <v>12</v>
      </c>
      <c r="M54" s="182"/>
      <c r="N54" s="182">
        <v>12</v>
      </c>
    </row>
    <row r="55" spans="1:14" ht="12.75">
      <c r="A55" s="173" t="s">
        <v>30</v>
      </c>
      <c r="B55" s="182" t="s">
        <v>1382</v>
      </c>
      <c r="C55" s="182"/>
      <c r="D55" s="182" t="s">
        <v>1382</v>
      </c>
      <c r="E55" s="182"/>
      <c r="F55" s="182" t="s">
        <v>1382</v>
      </c>
      <c r="G55" s="182"/>
      <c r="H55" s="182" t="s">
        <v>1382</v>
      </c>
      <c r="I55" s="182"/>
      <c r="J55" s="182" t="s">
        <v>1382</v>
      </c>
      <c r="K55" s="182"/>
      <c r="L55" s="182" t="s">
        <v>1382</v>
      </c>
      <c r="M55" s="182"/>
      <c r="N55" s="182" t="s">
        <v>1382</v>
      </c>
    </row>
    <row r="56" spans="1:14" ht="12.75">
      <c r="A56" s="173" t="s">
        <v>31</v>
      </c>
      <c r="B56" s="182" t="s">
        <v>1382</v>
      </c>
      <c r="C56" s="182"/>
      <c r="D56" s="182" t="s">
        <v>1382</v>
      </c>
      <c r="E56" s="182"/>
      <c r="F56" s="182" t="s">
        <v>1382</v>
      </c>
      <c r="G56" s="182"/>
      <c r="H56" s="182" t="s">
        <v>1382</v>
      </c>
      <c r="I56" s="182"/>
      <c r="J56" s="182" t="s">
        <v>1382</v>
      </c>
      <c r="K56" s="182"/>
      <c r="L56" s="182" t="s">
        <v>1382</v>
      </c>
      <c r="M56" s="182"/>
      <c r="N56" s="182" t="s">
        <v>1382</v>
      </c>
    </row>
    <row r="57" spans="1:14" ht="12.75">
      <c r="A57" s="173" t="s">
        <v>32</v>
      </c>
      <c r="B57" s="182" t="s">
        <v>1382</v>
      </c>
      <c r="C57" s="182"/>
      <c r="D57" s="182" t="s">
        <v>1382</v>
      </c>
      <c r="E57" s="182"/>
      <c r="F57" s="182" t="s">
        <v>1382</v>
      </c>
      <c r="G57" s="182"/>
      <c r="H57" s="182" t="s">
        <v>1382</v>
      </c>
      <c r="I57" s="182"/>
      <c r="J57" s="182">
        <v>5</v>
      </c>
      <c r="K57" s="182"/>
      <c r="L57" s="182">
        <v>5</v>
      </c>
      <c r="M57" s="182"/>
      <c r="N57" s="182" t="s">
        <v>1382</v>
      </c>
    </row>
    <row r="58" ht="12.75">
      <c r="A58" s="1"/>
    </row>
    <row r="64" ht="12.75">
      <c r="A64" s="186"/>
    </row>
    <row r="65" spans="1:6" ht="12.75">
      <c r="A65"/>
      <c r="B65"/>
      <c r="C65"/>
      <c r="D65"/>
      <c r="E65"/>
      <c r="F65"/>
    </row>
    <row r="66" spans="1:6" ht="12.75">
      <c r="A66" s="167"/>
      <c r="B66" s="1"/>
      <c r="C66" s="1"/>
      <c r="D66" s="1"/>
      <c r="E66" s="1"/>
      <c r="F66" s="7"/>
    </row>
    <row r="67" spans="1:7" ht="12.75">
      <c r="A67" s="167"/>
      <c r="B67" s="1"/>
      <c r="C67" s="1"/>
      <c r="D67" s="1"/>
      <c r="E67" s="1"/>
      <c r="F67" s="7"/>
      <c r="G67" s="1"/>
    </row>
    <row r="68" spans="1:7" ht="12.75">
      <c r="A68" s="167"/>
      <c r="G68" s="1"/>
    </row>
    <row r="69" ht="12.75">
      <c r="A69" s="187"/>
    </row>
  </sheetData>
  <sheetProtection/>
  <mergeCells count="3">
    <mergeCell ref="A1:N1"/>
    <mergeCell ref="A46:H46"/>
    <mergeCell ref="A2:N2"/>
  </mergeCells>
  <conditionalFormatting sqref="C8:D8 D9:D10 D20:D24 J8:J10 F22:F24 B20:B24 L20:L24 H8:H10 J26:J32 G14 I14 F14:F15 J14:J15 L14:L15 N8:N9 D14:D15 H21:H24 L26:L29 D26:D29 B26:B29 D31 B31 J20:J24 N20:N24 N26:N32 H30:H32 F26:F32 L31:L32 F8:F10 L8 B30:E30 B32:E32 F20">
    <cfRule type="expression" priority="121" dxfId="1" stopIfTrue="1">
      <formula>AND(ISNONTEXT(B8),(B8&gt;B$33))</formula>
    </cfRule>
    <cfRule type="expression" priority="122" dxfId="259" stopIfTrue="1">
      <formula>AND(ISNONTEXT(B8),(B8&gt;B$36),(B8&lt;=B$33))</formula>
    </cfRule>
  </conditionalFormatting>
  <conditionalFormatting sqref="N12">
    <cfRule type="expression" priority="113" dxfId="1" stopIfTrue="1">
      <formula>AND(ISNONTEXT(N12),(N12&gt;N$33))</formula>
    </cfRule>
    <cfRule type="expression" priority="114" dxfId="259" stopIfTrue="1">
      <formula>AND(ISNONTEXT(N12),(N12&gt;N$36),(N12&lt;=N$33))</formula>
    </cfRule>
  </conditionalFormatting>
  <conditionalFormatting sqref="L17">
    <cfRule type="expression" priority="85" dxfId="1" stopIfTrue="1">
      <formula>AND(ISNONTEXT(L17),(L17&gt;L$33))</formula>
    </cfRule>
    <cfRule type="expression" priority="86" dxfId="259" stopIfTrue="1">
      <formula>AND(ISNONTEXT(L17),(L17&gt;L$36),(L17&lt;=L$33))</formula>
    </cfRule>
  </conditionalFormatting>
  <conditionalFormatting sqref="B40">
    <cfRule type="expression" priority="75" dxfId="1" stopIfTrue="1">
      <formula>AND(ISNONTEXT(B40),(B40&gt;B$33))</formula>
    </cfRule>
    <cfRule type="expression" priority="76" dxfId="259" stopIfTrue="1">
      <formula>AND(ISNONTEXT(B40),(B40&gt;B$36),(B40&lt;=B$33))</formula>
    </cfRule>
  </conditionalFormatting>
  <conditionalFormatting sqref="B41:B42">
    <cfRule type="expression" priority="73" dxfId="1" stopIfTrue="1">
      <formula>AND(ISNONTEXT(B41),(B41&gt;B$33))</formula>
    </cfRule>
    <cfRule type="expression" priority="74" dxfId="259" stopIfTrue="1">
      <formula>AND(ISNONTEXT(B41),(B41&gt;B$36),(B41&lt;=B$33))</formula>
    </cfRule>
  </conditionalFormatting>
  <conditionalFormatting sqref="D40:D42">
    <cfRule type="expression" priority="71" dxfId="1" stopIfTrue="1">
      <formula>AND(ISNONTEXT(D40),(D40&gt;D$33))</formula>
    </cfRule>
    <cfRule type="expression" priority="72" dxfId="259" stopIfTrue="1">
      <formula>AND(ISNONTEXT(D40),(D40&gt;D$36),(D40&lt;=D$33))</formula>
    </cfRule>
  </conditionalFormatting>
  <conditionalFormatting sqref="F40:F42">
    <cfRule type="expression" priority="65" dxfId="1" stopIfTrue="1">
      <formula>AND(ISNONTEXT(F40),(F40&gt;F$33))</formula>
    </cfRule>
    <cfRule type="expression" priority="66" dxfId="259" stopIfTrue="1">
      <formula>AND(ISNONTEXT(F40),(F40&gt;F$36),(F40&lt;=F$33))</formula>
    </cfRule>
  </conditionalFormatting>
  <conditionalFormatting sqref="H40:H42">
    <cfRule type="expression" priority="63" dxfId="1" stopIfTrue="1">
      <formula>AND(ISNONTEXT(H40),(H40&gt;H$33))</formula>
    </cfRule>
    <cfRule type="expression" priority="64" dxfId="259" stopIfTrue="1">
      <formula>AND(ISNONTEXT(H40),(H40&gt;H$36),(H40&lt;=H$33))</formula>
    </cfRule>
  </conditionalFormatting>
  <conditionalFormatting sqref="J40:J42">
    <cfRule type="expression" priority="61" dxfId="1" stopIfTrue="1">
      <formula>AND(ISNONTEXT(J40),(J40&gt;J$33))</formula>
    </cfRule>
    <cfRule type="expression" priority="62" dxfId="259" stopIfTrue="1">
      <formula>AND(ISNONTEXT(J40),(J40&gt;J$36),(J40&lt;=J$33))</formula>
    </cfRule>
  </conditionalFormatting>
  <conditionalFormatting sqref="N10">
    <cfRule type="expression" priority="55" dxfId="1" stopIfTrue="1">
      <formula>AND(ISNONTEXT(N10),(N10&gt;N$33))</formula>
    </cfRule>
    <cfRule type="expression" priority="56" dxfId="259" stopIfTrue="1">
      <formula>AND(ISNONTEXT(N10),(N10&gt;N$36),(N10&lt;=N$33))</formula>
    </cfRule>
  </conditionalFormatting>
  <conditionalFormatting sqref="N13">
    <cfRule type="expression" priority="51" dxfId="1" stopIfTrue="1">
      <formula>AND(ISNONTEXT(N13),(N13&gt;N$33))</formula>
    </cfRule>
    <cfRule type="expression" priority="52" dxfId="259" stopIfTrue="1">
      <formula>AND(ISNONTEXT(N13),(N13&gt;N$36),(N13&lt;=N$33))</formula>
    </cfRule>
  </conditionalFormatting>
  <conditionalFormatting sqref="N14">
    <cfRule type="expression" priority="49" dxfId="1" stopIfTrue="1">
      <formula>AND(ISNONTEXT(N14),(N14&gt;N$33))</formula>
    </cfRule>
    <cfRule type="expression" priority="50" dxfId="259" stopIfTrue="1">
      <formula>AND(ISNONTEXT(N14),(N14&gt;N$36),(N14&lt;=N$33))</formula>
    </cfRule>
  </conditionalFormatting>
  <conditionalFormatting sqref="N15">
    <cfRule type="expression" priority="47" dxfId="1" stopIfTrue="1">
      <formula>AND(ISNONTEXT(N15),(N15&gt;N$33))</formula>
    </cfRule>
    <cfRule type="expression" priority="48" dxfId="259" stopIfTrue="1">
      <formula>AND(ISNONTEXT(N15),(N15&gt;N$36),(N15&lt;=N$33))</formula>
    </cfRule>
  </conditionalFormatting>
  <conditionalFormatting sqref="B8">
    <cfRule type="expression" priority="45" dxfId="1" stopIfTrue="1">
      <formula>AND(ISNONTEXT(B8),(B8&gt;B$33))</formula>
    </cfRule>
    <cfRule type="expression" priority="46" dxfId="259" stopIfTrue="1">
      <formula>AND(ISNONTEXT(B8),(B8&gt;B$36),(B8&lt;=B$33))</formula>
    </cfRule>
  </conditionalFormatting>
  <conditionalFormatting sqref="B9">
    <cfRule type="expression" priority="43" dxfId="1" stopIfTrue="1">
      <formula>AND(ISNONTEXT(B9),(B9&gt;B$33))</formula>
    </cfRule>
    <cfRule type="expression" priority="44" dxfId="259" stopIfTrue="1">
      <formula>AND(ISNONTEXT(B9),(B9&gt;B$36),(B9&lt;=B$33))</formula>
    </cfRule>
  </conditionalFormatting>
  <conditionalFormatting sqref="N9">
    <cfRule type="expression" priority="41" dxfId="1" stopIfTrue="1">
      <formula>AND(ISNONTEXT(N9),(N9&gt;N$33))</formula>
    </cfRule>
    <cfRule type="expression" priority="42" dxfId="259" stopIfTrue="1">
      <formula>AND(ISNONTEXT(N9),(N9&gt;N$36),(N9&lt;=N$33))</formula>
    </cfRule>
  </conditionalFormatting>
  <conditionalFormatting sqref="B10">
    <cfRule type="expression" priority="39" dxfId="1" stopIfTrue="1">
      <formula>AND(ISNONTEXT(B10),(B10&gt;B$33))</formula>
    </cfRule>
    <cfRule type="expression" priority="40" dxfId="259" stopIfTrue="1">
      <formula>AND(ISNONTEXT(B10),(B10&gt;B$36),(B10&lt;=B$33))</formula>
    </cfRule>
  </conditionalFormatting>
  <conditionalFormatting sqref="N10">
    <cfRule type="expression" priority="37" dxfId="1" stopIfTrue="1">
      <formula>AND(ISNONTEXT(N10),(N10&gt;N$33))</formula>
    </cfRule>
    <cfRule type="expression" priority="38" dxfId="259" stopIfTrue="1">
      <formula>AND(ISNONTEXT(N10),(N10&gt;N$36),(N10&lt;=N$33))</formula>
    </cfRule>
  </conditionalFormatting>
  <conditionalFormatting sqref="L9">
    <cfRule type="expression" priority="35" dxfId="1" stopIfTrue="1">
      <formula>AND(ISNONTEXT(L9),(L9&gt;L$33))</formula>
    </cfRule>
    <cfRule type="expression" priority="36" dxfId="259" stopIfTrue="1">
      <formula>AND(ISNONTEXT(L9),(L9&gt;L$36),(L9&lt;=L$33))</formula>
    </cfRule>
  </conditionalFormatting>
  <conditionalFormatting sqref="N8">
    <cfRule type="expression" priority="33" dxfId="1" stopIfTrue="1">
      <formula>AND(ISNONTEXT(N8),(N8&gt;N$33))</formula>
    </cfRule>
    <cfRule type="expression" priority="34" dxfId="259" stopIfTrue="1">
      <formula>AND(ISNONTEXT(N8),(N8&gt;N$36),(N8&lt;=N$33))</formula>
    </cfRule>
  </conditionalFormatting>
  <conditionalFormatting sqref="N9">
    <cfRule type="expression" priority="31" dxfId="1" stopIfTrue="1">
      <formula>AND(ISNONTEXT(N9),(N9&gt;N$33))</formula>
    </cfRule>
    <cfRule type="expression" priority="32" dxfId="259" stopIfTrue="1">
      <formula>AND(ISNONTEXT(N9),(N9&gt;N$36),(N9&lt;=N$33))</formula>
    </cfRule>
  </conditionalFormatting>
  <conditionalFormatting sqref="N10">
    <cfRule type="expression" priority="29" dxfId="1" stopIfTrue="1">
      <formula>AND(ISNONTEXT(N10),(N10&gt;N$33))</formula>
    </cfRule>
    <cfRule type="expression" priority="30" dxfId="259" stopIfTrue="1">
      <formula>AND(ISNONTEXT(N10),(N10&gt;N$36),(N10&lt;=N$33))</formula>
    </cfRule>
  </conditionalFormatting>
  <conditionalFormatting sqref="L42">
    <cfRule type="expression" priority="27" dxfId="1" stopIfTrue="1">
      <formula>AND(ISNONTEXT(L42),(L42&gt;L$33))</formula>
    </cfRule>
    <cfRule type="expression" priority="28" dxfId="259" stopIfTrue="1">
      <formula>AND(ISNONTEXT(L42),(L42&gt;L$36),(L42&lt;=L$33))</formula>
    </cfRule>
  </conditionalFormatting>
  <conditionalFormatting sqref="F40:F41">
    <cfRule type="expression" priority="25" dxfId="1" stopIfTrue="1">
      <formula>AND(ISNONTEXT(F40),(F40&gt;F$33))</formula>
    </cfRule>
    <cfRule type="expression" priority="26" dxfId="259" stopIfTrue="1">
      <formula>AND(ISNONTEXT(F40),(F40&gt;F$36),(F40&lt;=F$33))</formula>
    </cfRule>
  </conditionalFormatting>
  <conditionalFormatting sqref="B11">
    <cfRule type="expression" priority="19" dxfId="1" stopIfTrue="1">
      <formula>AND(ISNONTEXT(B11),(B11&gt;B$33))</formula>
    </cfRule>
    <cfRule type="expression" priority="20" dxfId="259" stopIfTrue="1">
      <formula>AND(ISNONTEXT(B11),(B11&gt;B$36),(B11&lt;=B$33))</formula>
    </cfRule>
  </conditionalFormatting>
  <conditionalFormatting sqref="D11">
    <cfRule type="expression" priority="17" dxfId="1" stopIfTrue="1">
      <formula>AND(ISNONTEXT(D11),(D11&gt;D$33))</formula>
    </cfRule>
    <cfRule type="expression" priority="18" dxfId="259" stopIfTrue="1">
      <formula>AND(ISNONTEXT(D11),(D11&gt;D$36),(D11&lt;=D$33))</formula>
    </cfRule>
  </conditionalFormatting>
  <conditionalFormatting sqref="H11">
    <cfRule type="expression" priority="15" dxfId="1" stopIfTrue="1">
      <formula>AND(ISNONTEXT(H11),(H11&gt;H$33))</formula>
    </cfRule>
    <cfRule type="expression" priority="16" dxfId="259" stopIfTrue="1">
      <formula>AND(ISNONTEXT(H11),(H11&gt;H$36),(H11&lt;=H$33))</formula>
    </cfRule>
  </conditionalFormatting>
  <conditionalFormatting sqref="F11:N11">
    <cfRule type="expression" priority="13" dxfId="1" stopIfTrue="1">
      <formula>AND(ISNONTEXT(F11),(F11&gt;F$33))</formula>
    </cfRule>
    <cfRule type="expression" priority="14" dxfId="259" stopIfTrue="1">
      <formula>AND(ISNONTEXT(F11),(F11&gt;F$36),(F11&lt;=F$33))</formula>
    </cfRule>
  </conditionalFormatting>
  <conditionalFormatting sqref="N11">
    <cfRule type="expression" priority="11" dxfId="1" stopIfTrue="1">
      <formula>AND(ISNONTEXT(N11),(N11&gt;N$33))</formula>
    </cfRule>
    <cfRule type="expression" priority="12" dxfId="259" stopIfTrue="1">
      <formula>AND(ISNONTEXT(N11),(N11&gt;N$36),(N11&lt;=N$33))</formula>
    </cfRule>
  </conditionalFormatting>
  <conditionalFormatting sqref="N11">
    <cfRule type="expression" priority="9" dxfId="1" stopIfTrue="1">
      <formula>AND(ISNONTEXT(N11),(N11&gt;N$33))</formula>
    </cfRule>
    <cfRule type="expression" priority="10" dxfId="259" stopIfTrue="1">
      <formula>AND(ISNONTEXT(N11),(N11&gt;N$36),(N11&lt;=N$33))</formula>
    </cfRule>
  </conditionalFormatting>
  <conditionalFormatting sqref="N11">
    <cfRule type="expression" priority="7" dxfId="1" stopIfTrue="1">
      <formula>AND(ISNONTEXT(N11),(N11&gt;N$33))</formula>
    </cfRule>
    <cfRule type="expression" priority="8" dxfId="259" stopIfTrue="1">
      <formula>AND(ISNONTEXT(N11),(N11&gt;N$36),(N11&lt;=N$33))</formula>
    </cfRule>
  </conditionalFormatting>
  <conditionalFormatting sqref="B12">
    <cfRule type="expression" priority="5" dxfId="1" stopIfTrue="1">
      <formula>AND(ISNONTEXT(B12),(B12&gt;B$33))</formula>
    </cfRule>
    <cfRule type="expression" priority="6" dxfId="259" stopIfTrue="1">
      <formula>AND(ISNONTEXT(B12),(B12&gt;B$36),(B12&lt;=B$33))</formula>
    </cfRule>
  </conditionalFormatting>
  <conditionalFormatting sqref="N12">
    <cfRule type="expression" priority="3" dxfId="1" stopIfTrue="1">
      <formula>AND(ISNONTEXT(N12),(N12&gt;N$33))</formula>
    </cfRule>
    <cfRule type="expression" priority="4" dxfId="259" stopIfTrue="1">
      <formula>AND(ISNONTEXT(N12),(N12&gt;N$36),(N12&lt;=N$33))</formula>
    </cfRule>
  </conditionalFormatting>
  <conditionalFormatting sqref="D16">
    <cfRule type="expression" priority="1" dxfId="1" stopIfTrue="1">
      <formula>AND(ISNONTEXT(D16),(D16&gt;D$33))</formula>
    </cfRule>
    <cfRule type="expression" priority="2" dxfId="259" stopIfTrue="1">
      <formula>AND(ISNONTEXT(D16),(D16&gt;D$36),(D16&lt;=D$33))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Available&amp;C10 -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P136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02" customWidth="1"/>
    <col min="16" max="68" width="8.8515625" style="0" customWidth="1"/>
    <col min="69" max="16384" width="9.140625" style="45" customWidth="1"/>
  </cols>
  <sheetData>
    <row r="1" spans="1:14" ht="12.75">
      <c r="A1" s="224" t="s">
        <v>1563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68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68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20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" customFormat="1" ht="12.75" customHeight="1">
      <c r="A9" s="14">
        <v>42373</v>
      </c>
      <c r="B9" s="25">
        <v>1091</v>
      </c>
      <c r="D9" s="25">
        <v>719</v>
      </c>
      <c r="F9" s="25">
        <v>511</v>
      </c>
      <c r="H9" s="101">
        <v>663</v>
      </c>
      <c r="J9" s="25">
        <v>384</v>
      </c>
      <c r="L9" s="25">
        <v>788</v>
      </c>
      <c r="N9" s="25">
        <v>402</v>
      </c>
      <c r="O9" s="20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" customFormat="1" ht="12.75" customHeight="1">
      <c r="A10" s="14">
        <v>42401</v>
      </c>
      <c r="B10" s="25">
        <v>1000</v>
      </c>
      <c r="C10" s="15"/>
      <c r="D10" s="25">
        <v>711</v>
      </c>
      <c r="E10" s="15"/>
      <c r="F10" s="25">
        <v>396</v>
      </c>
      <c r="G10" s="15"/>
      <c r="H10" s="101">
        <v>605</v>
      </c>
      <c r="I10" s="15"/>
      <c r="J10" s="25">
        <v>356</v>
      </c>
      <c r="K10" s="15"/>
      <c r="L10" s="25">
        <v>629</v>
      </c>
      <c r="M10" s="15"/>
      <c r="N10" s="25">
        <v>466</v>
      </c>
      <c r="O10" s="20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" customFormat="1" ht="12.75" customHeight="1">
      <c r="A11" s="153">
        <v>42436</v>
      </c>
      <c r="B11" s="160">
        <v>735</v>
      </c>
      <c r="C11" s="165"/>
      <c r="D11" s="188">
        <v>637</v>
      </c>
      <c r="E11" s="165"/>
      <c r="F11" s="160">
        <v>331</v>
      </c>
      <c r="G11" s="165"/>
      <c r="H11" s="160">
        <v>581</v>
      </c>
      <c r="I11" s="165"/>
      <c r="J11" s="160">
        <v>322</v>
      </c>
      <c r="K11" s="165"/>
      <c r="L11" s="160">
        <v>593</v>
      </c>
      <c r="M11" s="165"/>
      <c r="N11" s="160">
        <v>407</v>
      </c>
      <c r="O11" s="20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14" ht="12.75" customHeight="1">
      <c r="A12" s="14">
        <v>42464</v>
      </c>
      <c r="B12" s="25">
        <v>801</v>
      </c>
      <c r="C12" s="15"/>
      <c r="D12" s="104">
        <v>645</v>
      </c>
      <c r="E12" s="15"/>
      <c r="F12" s="25">
        <v>359</v>
      </c>
      <c r="G12" s="15"/>
      <c r="H12" s="25">
        <v>612</v>
      </c>
      <c r="I12" s="15"/>
      <c r="J12" s="25">
        <v>342</v>
      </c>
      <c r="K12" s="15"/>
      <c r="L12" s="25">
        <v>612</v>
      </c>
      <c r="M12" s="15"/>
      <c r="N12" s="25">
        <v>411</v>
      </c>
    </row>
    <row r="13" spans="1:14" ht="12.75" customHeight="1">
      <c r="A13" s="14">
        <v>42492</v>
      </c>
      <c r="B13" s="25">
        <v>812</v>
      </c>
      <c r="C13" s="15"/>
      <c r="D13" s="104">
        <v>694</v>
      </c>
      <c r="E13" s="15"/>
      <c r="F13" s="25">
        <v>462</v>
      </c>
      <c r="G13" s="102"/>
      <c r="H13" s="25">
        <v>614</v>
      </c>
      <c r="I13" s="102"/>
      <c r="J13" s="25">
        <v>383</v>
      </c>
      <c r="K13" s="15"/>
      <c r="L13" s="25">
        <v>690</v>
      </c>
      <c r="M13" s="15"/>
      <c r="N13" s="25">
        <v>360</v>
      </c>
    </row>
    <row r="14" spans="1:14" ht="12.75" customHeight="1">
      <c r="A14" s="14">
        <v>42527</v>
      </c>
      <c r="B14" s="25">
        <v>784</v>
      </c>
      <c r="C14" s="15"/>
      <c r="D14" s="104">
        <v>694</v>
      </c>
      <c r="E14" s="15"/>
      <c r="F14" s="104">
        <v>394</v>
      </c>
      <c r="G14" s="15"/>
      <c r="H14" s="104">
        <v>571</v>
      </c>
      <c r="I14" s="15"/>
      <c r="J14" s="25">
        <v>380</v>
      </c>
      <c r="K14" s="15"/>
      <c r="L14" s="25">
        <v>661</v>
      </c>
      <c r="M14" s="15"/>
      <c r="N14" s="25">
        <v>367</v>
      </c>
    </row>
    <row r="15" spans="1:14" ht="12.75" customHeight="1">
      <c r="A15" s="213">
        <v>42555</v>
      </c>
      <c r="B15" s="215">
        <v>832</v>
      </c>
      <c r="C15" s="215"/>
      <c r="D15" s="215">
        <v>749</v>
      </c>
      <c r="E15" s="215"/>
      <c r="F15" s="215">
        <v>517</v>
      </c>
      <c r="G15" s="191"/>
      <c r="H15" s="191">
        <v>657</v>
      </c>
      <c r="I15" s="191"/>
      <c r="J15" s="191">
        <v>437</v>
      </c>
      <c r="K15" s="191"/>
      <c r="L15" s="191">
        <v>1097</v>
      </c>
      <c r="M15" s="191"/>
      <c r="N15" s="191">
        <v>528</v>
      </c>
    </row>
    <row r="16" spans="1:14" ht="12.75" customHeight="1">
      <c r="A16" s="14">
        <v>42583</v>
      </c>
      <c r="B16" s="160">
        <v>909</v>
      </c>
      <c r="C16" s="165"/>
      <c r="D16" s="188">
        <v>796</v>
      </c>
      <c r="E16" s="165"/>
      <c r="F16" s="160">
        <v>484</v>
      </c>
      <c r="G16" s="165"/>
      <c r="H16" s="160">
        <v>694</v>
      </c>
      <c r="I16" s="165"/>
      <c r="J16" s="160">
        <v>527</v>
      </c>
      <c r="K16" s="165"/>
      <c r="L16" s="160">
        <v>892</v>
      </c>
      <c r="M16" s="165"/>
      <c r="N16" s="160">
        <v>792</v>
      </c>
    </row>
    <row r="17" spans="1:14" ht="13.5" customHeight="1">
      <c r="A17" s="153">
        <v>42618</v>
      </c>
      <c r="B17" s="25">
        <v>1016</v>
      </c>
      <c r="C17" s="15"/>
      <c r="D17" s="104">
        <v>811</v>
      </c>
      <c r="E17" s="15"/>
      <c r="F17" s="25">
        <v>560</v>
      </c>
      <c r="G17" s="15"/>
      <c r="H17" s="25">
        <v>720</v>
      </c>
      <c r="I17" s="15"/>
      <c r="J17" s="25">
        <v>415</v>
      </c>
      <c r="K17" s="15"/>
      <c r="L17" s="25">
        <v>731</v>
      </c>
      <c r="M17" s="15"/>
      <c r="N17" s="25">
        <v>535</v>
      </c>
    </row>
    <row r="18" spans="1:16" ht="12.75" customHeight="1">
      <c r="A18" s="213">
        <v>42646</v>
      </c>
      <c r="B18" s="160">
        <v>1153</v>
      </c>
      <c r="C18" s="165"/>
      <c r="D18" s="188">
        <v>821</v>
      </c>
      <c r="E18" s="165"/>
      <c r="F18" s="160">
        <v>477</v>
      </c>
      <c r="G18" s="165"/>
      <c r="H18" s="160">
        <v>732</v>
      </c>
      <c r="I18" s="165"/>
      <c r="J18" s="160">
        <v>461</v>
      </c>
      <c r="K18" s="165"/>
      <c r="L18" s="160">
        <v>866</v>
      </c>
      <c r="M18" s="165"/>
      <c r="N18" s="160">
        <v>608</v>
      </c>
      <c r="P18" s="194"/>
    </row>
    <row r="19" spans="1:14" ht="12.75" customHeight="1">
      <c r="A19" s="14">
        <v>42681</v>
      </c>
      <c r="B19" s="25">
        <v>1085</v>
      </c>
      <c r="C19" s="15"/>
      <c r="D19" s="25">
        <v>783</v>
      </c>
      <c r="E19" s="15"/>
      <c r="F19" s="25">
        <v>449</v>
      </c>
      <c r="G19" s="15"/>
      <c r="H19" s="113">
        <v>732</v>
      </c>
      <c r="I19" s="15"/>
      <c r="J19" s="25">
        <v>477</v>
      </c>
      <c r="K19" s="15"/>
      <c r="L19" s="25">
        <v>769</v>
      </c>
      <c r="M19" s="15"/>
      <c r="N19" s="25">
        <v>748</v>
      </c>
    </row>
    <row r="20" spans="1:15" ht="12.75" customHeight="1">
      <c r="A20" s="14">
        <v>42709</v>
      </c>
      <c r="B20" s="160">
        <v>1163</v>
      </c>
      <c r="C20" s="165"/>
      <c r="D20" s="160">
        <v>718</v>
      </c>
      <c r="E20" s="15"/>
      <c r="F20" s="160">
        <v>755</v>
      </c>
      <c r="G20" s="15"/>
      <c r="H20" s="113">
        <v>460</v>
      </c>
      <c r="I20" s="15"/>
      <c r="J20" s="160">
        <v>443</v>
      </c>
      <c r="K20" s="165"/>
      <c r="L20" s="160">
        <v>791</v>
      </c>
      <c r="M20" s="15"/>
      <c r="N20" s="160">
        <v>507</v>
      </c>
      <c r="O20" s="204"/>
    </row>
    <row r="21" spans="1:14" ht="12.75" customHeight="1">
      <c r="A21" s="14"/>
      <c r="B21" s="160"/>
      <c r="C21" s="165"/>
      <c r="D21" s="160"/>
      <c r="E21" s="15"/>
      <c r="F21" s="160"/>
      <c r="G21" s="15"/>
      <c r="H21" s="149"/>
      <c r="I21" s="15"/>
      <c r="J21" s="160"/>
      <c r="K21" s="165"/>
      <c r="L21" s="160"/>
      <c r="M21" s="15"/>
      <c r="N21" s="160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3" ht="12.75" customHeight="1">
      <c r="A23" s="14"/>
      <c r="B23" s="25"/>
      <c r="C23" s="1"/>
      <c r="D23" s="25"/>
      <c r="E23" s="1"/>
      <c r="F23" s="25"/>
      <c r="G23" s="15"/>
      <c r="H23" s="25"/>
      <c r="I23" s="15"/>
      <c r="J23" s="25"/>
      <c r="K23" s="15"/>
      <c r="L23" s="25"/>
      <c r="M23" s="15"/>
    </row>
    <row r="24" spans="1:14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25"/>
      <c r="M24" s="15"/>
      <c r="N24" s="25"/>
    </row>
    <row r="25" spans="1:14" ht="12.75" customHeight="1">
      <c r="A25" s="14"/>
      <c r="B25" s="25"/>
      <c r="C25" s="15"/>
      <c r="D25" s="25"/>
      <c r="E25" s="15"/>
      <c r="F25" s="25"/>
      <c r="G25" s="15"/>
      <c r="H25" s="25"/>
      <c r="I25" s="15"/>
      <c r="J25" s="25"/>
      <c r="K25" s="1"/>
      <c r="L25" s="25"/>
      <c r="M25" s="1"/>
      <c r="N25" s="25"/>
    </row>
    <row r="26" spans="1:68" s="1" customFormat="1" ht="12.75" customHeight="1">
      <c r="A26" s="14"/>
      <c r="B26" s="25"/>
      <c r="C26" s="25"/>
      <c r="D26" s="104"/>
      <c r="E26" s="104"/>
      <c r="F26" s="25"/>
      <c r="G26" s="15"/>
      <c r="H26" s="25"/>
      <c r="I26" s="15"/>
      <c r="J26" s="25"/>
      <c r="K26" s="15"/>
      <c r="L26" s="25"/>
      <c r="M26" s="15"/>
      <c r="N26" s="25"/>
      <c r="O26" s="20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1" customFormat="1" ht="12.75" customHeight="1">
      <c r="A27" s="14"/>
      <c r="B27" s="25"/>
      <c r="D27" s="25"/>
      <c r="F27" s="25"/>
      <c r="G27" s="15"/>
      <c r="H27" s="25"/>
      <c r="I27" s="15"/>
      <c r="J27" s="25"/>
      <c r="K27" s="15"/>
      <c r="L27" s="25"/>
      <c r="M27" s="15"/>
      <c r="N27" s="25"/>
      <c r="O27" s="20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14" ht="12.75" customHeight="1">
      <c r="A28" s="14" t="s">
        <v>10</v>
      </c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"/>
      <c r="L29" s="25"/>
      <c r="M29" s="1"/>
      <c r="N29" s="25"/>
    </row>
    <row r="30" spans="1:14" ht="12.75" customHeight="1">
      <c r="A30" s="112"/>
      <c r="B30" s="25"/>
      <c r="C30" s="15"/>
      <c r="D30" s="104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2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12"/>
      <c r="B33" s="25"/>
      <c r="C33" s="15"/>
      <c r="D33" s="25"/>
      <c r="E33" s="15"/>
      <c r="F33" s="25"/>
      <c r="G33" s="15"/>
      <c r="H33" s="25"/>
      <c r="I33" s="15"/>
      <c r="J33" s="25"/>
      <c r="K33" s="1"/>
      <c r="L33" s="25"/>
      <c r="M33" s="1"/>
      <c r="N33" s="25"/>
    </row>
    <row r="34" spans="1:14" ht="12.75" customHeight="1">
      <c r="A34" s="112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12.75" customHeight="1">
      <c r="A35" s="14"/>
      <c r="B35" s="25"/>
      <c r="C35" s="25"/>
      <c r="D35" s="47"/>
      <c r="E35" s="104"/>
      <c r="F35" s="47"/>
      <c r="G35" s="15"/>
      <c r="H35" s="25"/>
      <c r="I35" s="15"/>
      <c r="J35" s="25"/>
      <c r="K35" s="15"/>
      <c r="L35" s="47"/>
      <c r="M35" s="15"/>
      <c r="N35" s="25"/>
    </row>
    <row r="36" spans="1:14" ht="12.75" customHeight="1">
      <c r="A36" s="14"/>
      <c r="B36" s="25"/>
      <c r="C36" s="1"/>
      <c r="D36" s="25"/>
      <c r="E36" s="1"/>
      <c r="F36" s="25"/>
      <c r="G36" s="15"/>
      <c r="H36" s="25"/>
      <c r="I36" s="15"/>
      <c r="J36" s="25"/>
      <c r="K36" s="15"/>
      <c r="L36" s="25"/>
      <c r="M36" s="15"/>
      <c r="N36" s="25"/>
    </row>
    <row r="37" spans="1:14" ht="29.25" customHeight="1">
      <c r="A37" s="179" t="s">
        <v>1445</v>
      </c>
      <c r="B37" s="25"/>
      <c r="C37" s="15"/>
      <c r="D37" s="25"/>
      <c r="E37" s="15"/>
      <c r="F37" s="25"/>
      <c r="G37" s="15"/>
      <c r="H37" s="25"/>
      <c r="I37" s="15"/>
      <c r="J37" s="25"/>
      <c r="K37" s="1"/>
      <c r="L37" s="25"/>
      <c r="M37" s="1"/>
      <c r="N37" s="25"/>
    </row>
    <row r="38" spans="1:14" ht="8.25" customHeight="1">
      <c r="A38" s="103"/>
      <c r="B38" s="49"/>
      <c r="C38" s="49"/>
      <c r="D38" s="49"/>
      <c r="E38" s="49"/>
      <c r="F38" s="49"/>
      <c r="G38" s="47"/>
      <c r="H38" s="47"/>
      <c r="I38" s="47"/>
      <c r="J38" s="47"/>
      <c r="K38" s="47"/>
      <c r="L38" s="47"/>
      <c r="M38" s="47"/>
      <c r="N38" s="47"/>
    </row>
    <row r="39" spans="1:14" ht="15">
      <c r="A39" s="18" t="s">
        <v>40</v>
      </c>
      <c r="B39" s="57">
        <v>2800</v>
      </c>
      <c r="C39" s="52"/>
      <c r="D39" s="57">
        <v>2800</v>
      </c>
      <c r="E39" s="52"/>
      <c r="F39" s="57">
        <v>2800</v>
      </c>
      <c r="H39" s="57">
        <v>2800</v>
      </c>
      <c r="J39" s="57">
        <v>2800</v>
      </c>
      <c r="L39" s="57">
        <v>2800</v>
      </c>
      <c r="N39" s="57">
        <v>2800</v>
      </c>
    </row>
    <row r="40" spans="1:14" ht="12.75">
      <c r="A40" s="18" t="s">
        <v>27</v>
      </c>
      <c r="B40" s="56">
        <f>COUNTIF(B8:B38,"&gt;2800")</f>
        <v>0</v>
      </c>
      <c r="C40" s="47"/>
      <c r="D40" s="56">
        <f>COUNTIF(D8:D38,"&gt;2800")</f>
        <v>0</v>
      </c>
      <c r="E40" s="47"/>
      <c r="F40" s="56">
        <f>COUNTIF(F8:F38,"&gt;2800")</f>
        <v>0</v>
      </c>
      <c r="H40" s="56">
        <f>COUNTIF(H8:H38,"&gt;2800")</f>
        <v>0</v>
      </c>
      <c r="J40" s="56">
        <f>COUNTIF(J8:J38,"&gt;2800")</f>
        <v>0</v>
      </c>
      <c r="L40" s="56">
        <f>COUNTIF(L8:L38,"&gt;2800")</f>
        <v>0</v>
      </c>
      <c r="N40" s="56">
        <f>COUNTIF(N8:N38,"&gt;2800")</f>
        <v>0</v>
      </c>
    </row>
    <row r="41" spans="1:6" ht="6.75" customHeight="1">
      <c r="A41" s="18"/>
      <c r="B41" s="56"/>
      <c r="C41" s="53"/>
      <c r="D41" s="56"/>
      <c r="E41" s="47"/>
      <c r="F41" s="56"/>
    </row>
    <row r="42" spans="1:14" ht="12.75">
      <c r="A42" s="18" t="s">
        <v>28</v>
      </c>
      <c r="B42" s="58">
        <v>1691</v>
      </c>
      <c r="C42" s="54"/>
      <c r="D42" s="58">
        <v>1909</v>
      </c>
      <c r="E42" s="47"/>
      <c r="F42" s="58">
        <v>1468</v>
      </c>
      <c r="H42" s="50">
        <v>1691</v>
      </c>
      <c r="J42" s="50">
        <v>1135</v>
      </c>
      <c r="L42" s="50">
        <v>1787</v>
      </c>
      <c r="N42" s="50">
        <v>1234</v>
      </c>
    </row>
    <row r="43" spans="1:14" ht="12.75">
      <c r="A43" s="18" t="s">
        <v>27</v>
      </c>
      <c r="B43" s="56">
        <f>COUNTIF(B8:B38,"&gt;1691")</f>
        <v>0</v>
      </c>
      <c r="C43" s="47"/>
      <c r="D43" s="56">
        <f>COUNTIF(D8:D38,"&gt;1909")</f>
        <v>0</v>
      </c>
      <c r="E43" s="47"/>
      <c r="F43" s="56">
        <f>COUNTIF(F8:F38,"&gt;1468")</f>
        <v>0</v>
      </c>
      <c r="H43" s="47">
        <f>COUNTIF(H8:H38,"&gt;1691")</f>
        <v>0</v>
      </c>
      <c r="J43" s="47">
        <f>COUNTIF(J8:J38,"&gt;1135")</f>
        <v>0</v>
      </c>
      <c r="L43" s="47">
        <f>COUNTIF(L8:L38,"&gt;1787")</f>
        <v>0</v>
      </c>
      <c r="N43" s="47">
        <f>COUNTIF(N8:N38,"&gt;1234")</f>
        <v>0</v>
      </c>
    </row>
    <row r="44" spans="1:14" ht="6.75" customHeight="1">
      <c r="A44" s="18"/>
      <c r="B44" s="56"/>
      <c r="C44" s="53"/>
      <c r="D44" s="56"/>
      <c r="E44" s="47"/>
      <c r="F44" s="56"/>
      <c r="H44" s="47"/>
      <c r="J44" s="47"/>
      <c r="L44" s="47"/>
      <c r="N44" s="47"/>
    </row>
    <row r="45" spans="1:68" s="22" customFormat="1" ht="12.75" customHeight="1">
      <c r="A45" s="18" t="s">
        <v>29</v>
      </c>
      <c r="B45" s="7">
        <f>COUNT(B3:B38)</f>
        <v>12</v>
      </c>
      <c r="C45" s="1"/>
      <c r="D45" s="7">
        <f>COUNT(D3:D38)</f>
        <v>12</v>
      </c>
      <c r="E45" s="1"/>
      <c r="F45" s="7">
        <f>COUNT(F3:F38)</f>
        <v>12</v>
      </c>
      <c r="G45" s="1"/>
      <c r="H45" s="7">
        <f>COUNT(H3:H38)</f>
        <v>12</v>
      </c>
      <c r="I45" s="1"/>
      <c r="J45" s="7">
        <f>COUNT(J3:J38)</f>
        <v>12</v>
      </c>
      <c r="K45" s="1"/>
      <c r="L45" s="7">
        <f>COUNT(L3:L38)</f>
        <v>12</v>
      </c>
      <c r="M45" s="1"/>
      <c r="N45" s="7">
        <f>COUNT(N3:N38)</f>
        <v>12</v>
      </c>
      <c r="O45" s="20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22" customFormat="1" ht="12.75" customHeight="1">
      <c r="A46" s="18" t="s">
        <v>30</v>
      </c>
      <c r="B46" s="15">
        <f>MIN(B3:B38)</f>
        <v>735</v>
      </c>
      <c r="C46" s="1"/>
      <c r="D46" s="15">
        <f>MIN(D3:D38)</f>
        <v>637</v>
      </c>
      <c r="E46" s="1"/>
      <c r="F46" s="15">
        <f>MIN(F3:F38)</f>
        <v>331</v>
      </c>
      <c r="G46" s="1"/>
      <c r="H46" s="15">
        <f>MIN(H3:H38)</f>
        <v>460</v>
      </c>
      <c r="I46" s="1"/>
      <c r="J46" s="15">
        <f>MIN(J3:J38)</f>
        <v>322</v>
      </c>
      <c r="K46" s="1"/>
      <c r="L46" s="15">
        <f>MIN(L3:L38)</f>
        <v>593</v>
      </c>
      <c r="M46" s="1"/>
      <c r="N46" s="15">
        <f>MIN(N3:N38)</f>
        <v>360</v>
      </c>
      <c r="O46" s="20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s="22" customFormat="1" ht="12.75" customHeight="1">
      <c r="A47" s="18" t="s">
        <v>31</v>
      </c>
      <c r="B47" s="15">
        <f>AVERAGE(B3:B38)</f>
        <v>948.4166666666666</v>
      </c>
      <c r="C47" s="1"/>
      <c r="D47" s="15">
        <f>AVERAGE(D3:D38)</f>
        <v>731.5</v>
      </c>
      <c r="E47" s="1"/>
      <c r="F47" s="15">
        <f>AVERAGE(F3:F38)</f>
        <v>474.5833333333333</v>
      </c>
      <c r="G47" s="1"/>
      <c r="H47" s="15">
        <f>AVERAGE(H3:H38)</f>
        <v>636.75</v>
      </c>
      <c r="I47" s="1"/>
      <c r="J47" s="15">
        <f>AVERAGE(J3:J38)</f>
        <v>410.5833333333333</v>
      </c>
      <c r="K47" s="1"/>
      <c r="L47" s="15">
        <f>AVERAGE(L3:L38)</f>
        <v>759.9166666666666</v>
      </c>
      <c r="M47" s="1"/>
      <c r="N47" s="15">
        <f>AVERAGE(N3:N38)</f>
        <v>510.9166666666667</v>
      </c>
      <c r="O47" s="20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s="22" customFormat="1" ht="12.75" customHeight="1">
      <c r="A48" s="18" t="s">
        <v>32</v>
      </c>
      <c r="B48" s="15">
        <f>MAX(B3:B38)</f>
        <v>1163</v>
      </c>
      <c r="C48" s="1"/>
      <c r="D48" s="15">
        <f>MAX(D3:D38)</f>
        <v>821</v>
      </c>
      <c r="E48" s="1"/>
      <c r="F48" s="15">
        <f>MAX(F3:F38)</f>
        <v>755</v>
      </c>
      <c r="G48" s="1"/>
      <c r="H48" s="15">
        <f>MAX(H3:H38)</f>
        <v>732</v>
      </c>
      <c r="I48" s="1"/>
      <c r="J48" s="15">
        <f>MAX(J3:J38)</f>
        <v>527</v>
      </c>
      <c r="K48" s="1"/>
      <c r="L48" s="15">
        <f>MAX(L3:L38)</f>
        <v>1097</v>
      </c>
      <c r="M48" s="1"/>
      <c r="N48" s="15">
        <f>MAX(N3:N38)</f>
        <v>792</v>
      </c>
      <c r="O48" s="20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3" ht="12.75">
      <c r="A49" s="53"/>
      <c r="B49" s="53"/>
      <c r="C49" s="53"/>
    </row>
    <row r="50" spans="1:3" ht="12.75">
      <c r="A50" s="53"/>
      <c r="B50" s="53"/>
      <c r="C50" s="53"/>
    </row>
    <row r="52" spans="1:8" ht="12.75">
      <c r="A52" s="222"/>
      <c r="B52" s="222"/>
      <c r="C52" s="222"/>
      <c r="D52" s="222"/>
      <c r="E52" s="222"/>
      <c r="F52" s="222"/>
      <c r="G52" s="222"/>
      <c r="H52" s="222"/>
    </row>
    <row r="55" ht="12.75">
      <c r="A55" s="175" t="s">
        <v>1617</v>
      </c>
    </row>
    <row r="56" ht="7.5" customHeight="1">
      <c r="A56" s="175"/>
    </row>
    <row r="57" spans="1:14" ht="23.25">
      <c r="A57" s="185" t="s">
        <v>1446</v>
      </c>
      <c r="B57" s="182">
        <v>0</v>
      </c>
      <c r="C57" s="182"/>
      <c r="D57" s="182">
        <v>0</v>
      </c>
      <c r="E57" s="182"/>
      <c r="F57" s="182">
        <v>0</v>
      </c>
      <c r="G57" s="182"/>
      <c r="H57" s="182">
        <v>0</v>
      </c>
      <c r="I57" s="182"/>
      <c r="J57" s="182">
        <v>0</v>
      </c>
      <c r="K57" s="182"/>
      <c r="L57" s="182">
        <v>0</v>
      </c>
      <c r="M57" s="182"/>
      <c r="N57" s="182">
        <v>0</v>
      </c>
    </row>
    <row r="58" spans="1:14" ht="23.25">
      <c r="A58" s="185" t="s">
        <v>1447</v>
      </c>
      <c r="B58" s="182">
        <v>0</v>
      </c>
      <c r="C58" s="182"/>
      <c r="D58" s="182">
        <v>0</v>
      </c>
      <c r="E58" s="182"/>
      <c r="F58" s="182">
        <v>0</v>
      </c>
      <c r="G58" s="182"/>
      <c r="H58" s="182">
        <v>0</v>
      </c>
      <c r="I58" s="182"/>
      <c r="J58" s="182">
        <v>0</v>
      </c>
      <c r="K58" s="182"/>
      <c r="L58" s="182">
        <v>0</v>
      </c>
      <c r="M58" s="182"/>
      <c r="N58" s="182">
        <v>0</v>
      </c>
    </row>
    <row r="59" ht="12.75">
      <c r="A59" s="173"/>
    </row>
    <row r="60" spans="1:14" ht="12.75">
      <c r="A60" s="173" t="s">
        <v>29</v>
      </c>
      <c r="B60" s="184">
        <v>12</v>
      </c>
      <c r="C60" s="184"/>
      <c r="D60" s="184">
        <v>12</v>
      </c>
      <c r="E60" s="184"/>
      <c r="F60" s="184">
        <v>13</v>
      </c>
      <c r="G60" s="184"/>
      <c r="H60" s="184">
        <v>12</v>
      </c>
      <c r="I60" s="184"/>
      <c r="J60" s="184">
        <v>12</v>
      </c>
      <c r="K60" s="184"/>
      <c r="L60" s="184">
        <v>12</v>
      </c>
      <c r="M60" s="184"/>
      <c r="N60" s="184">
        <v>12</v>
      </c>
    </row>
    <row r="61" spans="1:14" ht="12.75">
      <c r="A61" s="173" t="s">
        <v>30</v>
      </c>
      <c r="B61" s="184">
        <v>816</v>
      </c>
      <c r="C61" s="184"/>
      <c r="D61" s="184">
        <v>617</v>
      </c>
      <c r="E61" s="184"/>
      <c r="F61" s="184">
        <v>339</v>
      </c>
      <c r="G61" s="184"/>
      <c r="H61" s="184">
        <v>444</v>
      </c>
      <c r="I61" s="184"/>
      <c r="J61" s="184">
        <v>372</v>
      </c>
      <c r="K61" s="184"/>
      <c r="L61" s="184">
        <v>521</v>
      </c>
      <c r="M61" s="184"/>
      <c r="N61" s="184">
        <v>281</v>
      </c>
    </row>
    <row r="62" spans="1:14" ht="12.75">
      <c r="A62" s="173" t="s">
        <v>31</v>
      </c>
      <c r="B62" s="184">
        <v>1050.1666666666667</v>
      </c>
      <c r="C62" s="184"/>
      <c r="D62" s="184">
        <v>751.9166666666666</v>
      </c>
      <c r="E62" s="184"/>
      <c r="F62" s="184">
        <v>526.9230769230769</v>
      </c>
      <c r="G62" s="184"/>
      <c r="H62" s="184">
        <v>707.4166666666666</v>
      </c>
      <c r="I62" s="184"/>
      <c r="J62" s="184">
        <v>428.9166666666667</v>
      </c>
      <c r="K62" s="184"/>
      <c r="L62" s="184">
        <v>770.3333333333334</v>
      </c>
      <c r="M62" s="184"/>
      <c r="N62" s="184">
        <v>416.75</v>
      </c>
    </row>
    <row r="63" spans="1:14" ht="12.75">
      <c r="A63" s="173" t="s">
        <v>32</v>
      </c>
      <c r="B63" s="184">
        <v>1391</v>
      </c>
      <c r="C63" s="184"/>
      <c r="D63" s="184">
        <v>859</v>
      </c>
      <c r="E63" s="184"/>
      <c r="F63" s="184">
        <v>1075</v>
      </c>
      <c r="G63" s="184"/>
      <c r="H63" s="184">
        <v>838</v>
      </c>
      <c r="I63" s="184"/>
      <c r="J63" s="184">
        <v>515</v>
      </c>
      <c r="K63" s="184"/>
      <c r="L63" s="184">
        <v>974</v>
      </c>
      <c r="M63" s="184"/>
      <c r="N63" s="184">
        <v>558</v>
      </c>
    </row>
    <row r="68" ht="12.75">
      <c r="A68" s="163"/>
    </row>
    <row r="69" ht="12.75">
      <c r="A69" s="163"/>
    </row>
    <row r="70" spans="1:6" ht="12.75">
      <c r="A70" s="167"/>
      <c r="B70" s="1"/>
      <c r="C70" s="1"/>
      <c r="D70" s="1"/>
      <c r="E70" s="1"/>
      <c r="F70" s="7"/>
    </row>
    <row r="71" spans="1:6" ht="12.75">
      <c r="A71" s="167"/>
      <c r="B71" s="1"/>
      <c r="C71" s="1"/>
      <c r="D71" s="1"/>
      <c r="E71" s="1"/>
      <c r="F71" s="7"/>
    </row>
    <row r="72" ht="12.75">
      <c r="A72" s="167"/>
    </row>
    <row r="73" spans="1:15" ht="12.75">
      <c r="A73" s="187"/>
      <c r="O73" s="202"/>
    </row>
    <row r="74" spans="1:15" ht="12.75">
      <c r="A74" s="187"/>
      <c r="O74" s="202"/>
    </row>
    <row r="75" spans="1:15" ht="12.75">
      <c r="A75" s="187"/>
      <c r="O75" s="202"/>
    </row>
    <row r="76" ht="12.75">
      <c r="O76" s="202"/>
    </row>
    <row r="77" ht="12.75">
      <c r="O77" s="202"/>
    </row>
    <row r="78" ht="12.75">
      <c r="O78" s="202"/>
    </row>
    <row r="79" ht="12.75">
      <c r="O79" s="202"/>
    </row>
    <row r="80" ht="12.75">
      <c r="O80" s="202"/>
    </row>
    <row r="81" ht="12.75">
      <c r="O81" s="202"/>
    </row>
    <row r="82" ht="12.75">
      <c r="O82" s="202"/>
    </row>
    <row r="83" ht="12.75">
      <c r="O83" s="202"/>
    </row>
    <row r="84" ht="12.75">
      <c r="O84" s="202"/>
    </row>
    <row r="85" ht="12.75">
      <c r="O85" s="202"/>
    </row>
    <row r="86" ht="12.75">
      <c r="O86" s="202"/>
    </row>
    <row r="87" ht="12.75">
      <c r="O87" s="202"/>
    </row>
    <row r="88" ht="12.75">
      <c r="O88" s="202"/>
    </row>
    <row r="89" ht="12.75">
      <c r="O89" s="202"/>
    </row>
    <row r="90" ht="12.75">
      <c r="O90" s="202"/>
    </row>
    <row r="91" ht="12.75">
      <c r="O91" s="202"/>
    </row>
    <row r="92" ht="12.75">
      <c r="O92" s="202"/>
    </row>
    <row r="93" ht="12.75">
      <c r="O93" s="202"/>
    </row>
    <row r="94" ht="12.75">
      <c r="O94" s="202"/>
    </row>
    <row r="95" ht="12.75">
      <c r="O95" s="202"/>
    </row>
    <row r="96" ht="12.75">
      <c r="O96" s="202"/>
    </row>
    <row r="97" ht="12.75">
      <c r="O97" s="202"/>
    </row>
    <row r="98" ht="12.75">
      <c r="O98" s="202"/>
    </row>
    <row r="99" ht="12.75">
      <c r="O99" s="202"/>
    </row>
    <row r="100" ht="12.75">
      <c r="O100" s="202"/>
    </row>
    <row r="101" ht="12.75">
      <c r="O101" s="202"/>
    </row>
    <row r="102" ht="12.75">
      <c r="O102" s="202"/>
    </row>
    <row r="103" ht="12.75">
      <c r="O103" s="202"/>
    </row>
    <row r="104" ht="12.75">
      <c r="O104" s="202"/>
    </row>
    <row r="105" ht="12.75">
      <c r="O105" s="202"/>
    </row>
    <row r="106" ht="12.75">
      <c r="O106" s="202"/>
    </row>
    <row r="107" ht="12.75">
      <c r="O107" s="202"/>
    </row>
    <row r="108" ht="12.75">
      <c r="O108" s="202"/>
    </row>
    <row r="109" ht="12.75">
      <c r="O109" s="202"/>
    </row>
    <row r="110" ht="12.75">
      <c r="O110" s="202"/>
    </row>
    <row r="111" ht="12.75">
      <c r="O111" s="202"/>
    </row>
    <row r="112" ht="12.75">
      <c r="O112" s="202"/>
    </row>
    <row r="113" ht="12.75">
      <c r="O113" s="202"/>
    </row>
    <row r="114" ht="12.75">
      <c r="O114" s="202"/>
    </row>
    <row r="115" ht="12.75">
      <c r="O115" s="202"/>
    </row>
    <row r="116" ht="12.75">
      <c r="O116" s="202"/>
    </row>
    <row r="117" ht="12.75">
      <c r="O117" s="202"/>
    </row>
    <row r="118" ht="12.75">
      <c r="O118" s="202"/>
    </row>
    <row r="119" ht="12.75">
      <c r="O119" s="202"/>
    </row>
    <row r="120" ht="12.75">
      <c r="O120" s="202"/>
    </row>
    <row r="121" ht="12.75">
      <c r="O121" s="202"/>
    </row>
    <row r="122" ht="12.75">
      <c r="O122" s="202"/>
    </row>
    <row r="123" ht="12.75">
      <c r="O123" s="202"/>
    </row>
    <row r="124" ht="12.75">
      <c r="O124" s="202"/>
    </row>
    <row r="125" ht="12.75">
      <c r="O125" s="202"/>
    </row>
    <row r="126" ht="12.75">
      <c r="O126" s="202"/>
    </row>
    <row r="127" ht="12.75">
      <c r="O127" s="202"/>
    </row>
    <row r="128" ht="12.75">
      <c r="O128" s="202"/>
    </row>
    <row r="129" ht="12.75">
      <c r="O129" s="202"/>
    </row>
    <row r="130" ht="12.75">
      <c r="O130" s="202"/>
    </row>
    <row r="131" ht="12.75">
      <c r="O131" s="202"/>
    </row>
    <row r="132" ht="12.75">
      <c r="O132" s="202"/>
    </row>
    <row r="133" ht="12.75">
      <c r="O133" s="202"/>
    </row>
    <row r="134" ht="12.75">
      <c r="O134" s="202"/>
    </row>
    <row r="135" ht="12.75">
      <c r="O135" s="202"/>
    </row>
    <row r="136" ht="12.75">
      <c r="O136" s="202"/>
    </row>
  </sheetData>
  <sheetProtection/>
  <mergeCells count="3">
    <mergeCell ref="A1:N1"/>
    <mergeCell ref="A52:H52"/>
    <mergeCell ref="A2:N2"/>
  </mergeCells>
  <conditionalFormatting sqref="N8:N10 C8:D8 J22:J29 J8:J10 L22:L29 B27:B29 D31:D34 D22:D25 B35:C35 B31:B34 F36:F37 L31:L34 F8:F10 D9:D10 B9:B10 H18 B22:B25 N15 F22:F29 D27:D29 H21:H29 F31:F34 D36:D37 B36:B37 L36:L37 N31:N37 H35:H37 J31:J37 N24:N29 B15 D15 L15 J15 F15 L8:L10 H8:H10 B18:B19 D18:D19 L18:L19 J18:J19 F18:F19 N18:N19 N22 B26:E26 E35">
    <cfRule type="expression" priority="1" dxfId="1" stopIfTrue="1">
      <formula>AND(ISNONTEXT(B8),(B8&gt;B$39))</formula>
    </cfRule>
    <cfRule type="expression" priority="2" dxfId="259" stopIfTrue="1">
      <formula>AND(ISNONTEXT(B8),(B8&gt;B$42),(B8&lt;=B$39))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&amp;L&amp;8_______________
All analytical values as mg/dry KG.
NS=No Sample; NA=NoAnalysis; NR=Not Required;ND=No Data Available&amp;C11 -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283"/>
  <sheetViews>
    <sheetView tabSelected="1" zoomScale="75" zoomScaleNormal="75" zoomScaleSheetLayoutView="50" zoomScalePageLayoutView="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Y16" sqref="Y16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6.28125" style="123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ht="3.75" customHeight="1"/>
    <row r="3" spans="1:22" ht="10.5" customHeight="1">
      <c r="A3" s="239" t="s">
        <v>652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2.75">
      <c r="A4" s="240" t="s">
        <v>1670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ht="6" customHeight="1">
      <c r="A5" s="62"/>
      <c r="B5" s="63"/>
      <c r="C5" s="63"/>
      <c r="D5" s="124"/>
      <c r="E5" s="63"/>
      <c r="F5" s="130"/>
      <c r="G5" s="63"/>
      <c r="H5" s="130"/>
      <c r="I5" s="63"/>
      <c r="J5" s="130"/>
      <c r="K5" s="63"/>
      <c r="L5" s="130"/>
      <c r="M5" s="134"/>
      <c r="N5" s="130"/>
      <c r="O5" s="63"/>
      <c r="P5" s="130"/>
      <c r="Q5" s="63"/>
      <c r="R5" s="130"/>
      <c r="S5" s="63"/>
      <c r="T5" s="130"/>
      <c r="U5" s="63"/>
      <c r="V5" s="130"/>
    </row>
    <row r="6" spans="3:22" s="64" customFormat="1" ht="12.75">
      <c r="C6" s="228" t="s">
        <v>42</v>
      </c>
      <c r="D6" s="241"/>
      <c r="E6" s="228" t="s">
        <v>43</v>
      </c>
      <c r="F6" s="241"/>
      <c r="G6" s="228" t="s">
        <v>44</v>
      </c>
      <c r="H6" s="241"/>
      <c r="I6" s="228" t="s">
        <v>45</v>
      </c>
      <c r="J6" s="228"/>
      <c r="K6" s="228" t="s">
        <v>46</v>
      </c>
      <c r="L6" s="228"/>
      <c r="M6" s="231" t="s">
        <v>47</v>
      </c>
      <c r="N6" s="230"/>
      <c r="O6" s="229" t="s">
        <v>48</v>
      </c>
      <c r="P6" s="230"/>
      <c r="Q6" s="229" t="s">
        <v>49</v>
      </c>
      <c r="R6" s="230"/>
      <c r="S6" s="228" t="s">
        <v>50</v>
      </c>
      <c r="T6" s="228"/>
      <c r="U6" s="229" t="s">
        <v>51</v>
      </c>
      <c r="V6" s="230"/>
    </row>
    <row r="7" spans="3:22" s="64" customFormat="1" ht="12">
      <c r="C7" s="226" t="s">
        <v>569</v>
      </c>
      <c r="D7" s="226"/>
      <c r="E7" s="226" t="s">
        <v>569</v>
      </c>
      <c r="F7" s="226"/>
      <c r="G7" s="226" t="s">
        <v>569</v>
      </c>
      <c r="H7" s="226"/>
      <c r="I7" s="226" t="s">
        <v>569</v>
      </c>
      <c r="J7" s="226"/>
      <c r="K7" s="226" t="s">
        <v>569</v>
      </c>
      <c r="L7" s="226"/>
      <c r="M7" s="226" t="s">
        <v>654</v>
      </c>
      <c r="N7" s="226"/>
      <c r="O7" s="226" t="s">
        <v>569</v>
      </c>
      <c r="P7" s="226"/>
      <c r="Q7" s="226" t="s">
        <v>569</v>
      </c>
      <c r="R7" s="226"/>
      <c r="S7" s="226" t="s">
        <v>569</v>
      </c>
      <c r="T7" s="226"/>
      <c r="U7" s="226" t="s">
        <v>569</v>
      </c>
      <c r="V7" s="226"/>
    </row>
    <row r="8" spans="1:22" s="67" customFormat="1" ht="12.75">
      <c r="A8" s="67" t="s">
        <v>52</v>
      </c>
      <c r="B8" s="87" t="s">
        <v>653</v>
      </c>
      <c r="C8" s="234">
        <v>41</v>
      </c>
      <c r="D8" s="235"/>
      <c r="E8" s="234">
        <v>39</v>
      </c>
      <c r="F8" s="235"/>
      <c r="G8" s="234" t="s">
        <v>35</v>
      </c>
      <c r="H8" s="235"/>
      <c r="I8" s="234">
        <v>1500</v>
      </c>
      <c r="J8" s="235"/>
      <c r="K8" s="234">
        <v>300</v>
      </c>
      <c r="L8" s="235"/>
      <c r="M8" s="234">
        <v>17000</v>
      </c>
      <c r="N8" s="235"/>
      <c r="O8" s="234">
        <v>75</v>
      </c>
      <c r="P8" s="235"/>
      <c r="Q8" s="234">
        <v>420</v>
      </c>
      <c r="R8" s="235"/>
      <c r="S8" s="234">
        <v>100</v>
      </c>
      <c r="T8" s="235"/>
      <c r="U8" s="227">
        <v>2800</v>
      </c>
      <c r="V8" s="227"/>
    </row>
    <row r="9" spans="1:22" s="67" customFormat="1" ht="12.75">
      <c r="A9" s="69"/>
      <c r="B9" s="69"/>
      <c r="C9" s="131"/>
      <c r="D9" s="126"/>
      <c r="E9" s="131"/>
      <c r="F9" s="70"/>
      <c r="G9" s="237" t="s">
        <v>364</v>
      </c>
      <c r="H9" s="237"/>
      <c r="I9" s="131"/>
      <c r="J9" s="70"/>
      <c r="K9" s="131"/>
      <c r="L9" s="70"/>
      <c r="M9" s="136"/>
      <c r="N9" s="70"/>
      <c r="O9" s="237" t="s">
        <v>53</v>
      </c>
      <c r="P9" s="237"/>
      <c r="Q9" s="131"/>
      <c r="R9" s="70"/>
      <c r="S9" s="137" t="s">
        <v>54</v>
      </c>
      <c r="T9" s="70"/>
      <c r="U9" s="139"/>
      <c r="V9" s="70"/>
    </row>
    <row r="10" spans="1:22" s="67" customFormat="1" ht="12.75">
      <c r="A10" s="66" t="s">
        <v>13</v>
      </c>
      <c r="C10" s="87"/>
      <c r="D10" s="125"/>
      <c r="E10" s="87"/>
      <c r="F10" s="68"/>
      <c r="G10" s="133"/>
      <c r="H10" s="86"/>
      <c r="I10" s="87"/>
      <c r="J10" s="68"/>
      <c r="K10" s="87"/>
      <c r="L10" s="68"/>
      <c r="M10" s="135"/>
      <c r="N10" s="68"/>
      <c r="O10" s="133"/>
      <c r="P10" s="68"/>
      <c r="Q10" s="87"/>
      <c r="R10" s="68"/>
      <c r="S10" s="133"/>
      <c r="T10" s="68"/>
      <c r="U10" s="138"/>
      <c r="V10" s="68"/>
    </row>
    <row r="11" spans="1:22" s="67" customFormat="1" ht="12.75">
      <c r="A11" s="88" t="s">
        <v>1154</v>
      </c>
      <c r="C11" s="232">
        <v>25</v>
      </c>
      <c r="D11" s="233"/>
      <c r="E11" s="232">
        <v>23</v>
      </c>
      <c r="F11" s="233"/>
      <c r="G11" s="232">
        <v>725</v>
      </c>
      <c r="H11" s="233"/>
      <c r="I11" s="232">
        <v>906</v>
      </c>
      <c r="J11" s="233"/>
      <c r="K11" s="232">
        <v>181</v>
      </c>
      <c r="L11" s="233"/>
      <c r="M11" s="232">
        <v>10000</v>
      </c>
      <c r="N11" s="233"/>
      <c r="O11" s="232">
        <v>45</v>
      </c>
      <c r="P11" s="233"/>
      <c r="Q11" s="232">
        <v>254</v>
      </c>
      <c r="R11" s="233"/>
      <c r="S11" s="232">
        <v>22</v>
      </c>
      <c r="T11" s="233"/>
      <c r="U11" s="232">
        <v>1691</v>
      </c>
      <c r="V11" s="233"/>
    </row>
    <row r="12" spans="1:22" s="67" customFormat="1" ht="13.5" customHeight="1">
      <c r="A12" s="88"/>
      <c r="B12" s="148" t="s">
        <v>1626</v>
      </c>
      <c r="C12" s="73" t="s">
        <v>1618</v>
      </c>
      <c r="D12" s="195" t="s">
        <v>1515</v>
      </c>
      <c r="E12" s="89">
        <v>2</v>
      </c>
      <c r="F12" s="97" t="s">
        <v>1627</v>
      </c>
      <c r="G12" s="147">
        <v>48</v>
      </c>
      <c r="H12" s="84" t="s">
        <v>1628</v>
      </c>
      <c r="I12" s="89">
        <v>322</v>
      </c>
      <c r="J12" s="97" t="s">
        <v>1629</v>
      </c>
      <c r="K12" s="88">
        <v>63</v>
      </c>
      <c r="L12" s="146" t="s">
        <v>1630</v>
      </c>
      <c r="M12" s="89">
        <v>685</v>
      </c>
      <c r="N12" s="97" t="s">
        <v>1631</v>
      </c>
      <c r="O12" s="88">
        <v>10</v>
      </c>
      <c r="P12" s="146" t="s">
        <v>191</v>
      </c>
      <c r="Q12" s="89">
        <v>28</v>
      </c>
      <c r="R12" s="97" t="s">
        <v>1632</v>
      </c>
      <c r="S12" s="73" t="s">
        <v>1382</v>
      </c>
      <c r="T12" s="146" t="s">
        <v>1392</v>
      </c>
      <c r="U12" s="89">
        <v>948</v>
      </c>
      <c r="V12" s="97" t="s">
        <v>1633</v>
      </c>
    </row>
    <row r="13" spans="1:22" s="67" customFormat="1" ht="13.5" customHeight="1">
      <c r="A13" s="88"/>
      <c r="B13" s="148" t="s">
        <v>1573</v>
      </c>
      <c r="C13" s="217" t="s">
        <v>1449</v>
      </c>
      <c r="D13" s="195" t="s">
        <v>1515</v>
      </c>
      <c r="E13" s="89">
        <v>2</v>
      </c>
      <c r="F13" s="97" t="s">
        <v>1516</v>
      </c>
      <c r="G13" s="147">
        <v>52</v>
      </c>
      <c r="H13" s="84" t="s">
        <v>1575</v>
      </c>
      <c r="I13" s="89">
        <v>355</v>
      </c>
      <c r="J13" s="97" t="s">
        <v>1581</v>
      </c>
      <c r="K13" s="73">
        <v>62</v>
      </c>
      <c r="L13" s="146" t="s">
        <v>1588</v>
      </c>
      <c r="M13" s="89">
        <v>745</v>
      </c>
      <c r="N13" s="97" t="s">
        <v>1594</v>
      </c>
      <c r="O13" s="73">
        <v>10</v>
      </c>
      <c r="P13" s="146" t="s">
        <v>1602</v>
      </c>
      <c r="Q13" s="89">
        <v>28</v>
      </c>
      <c r="R13" s="97" t="s">
        <v>1235</v>
      </c>
      <c r="S13" s="73" t="s">
        <v>1382</v>
      </c>
      <c r="T13" s="146" t="s">
        <v>1392</v>
      </c>
      <c r="U13" s="89">
        <v>1050</v>
      </c>
      <c r="V13" s="97" t="s">
        <v>1609</v>
      </c>
    </row>
    <row r="14" spans="1:22" s="67" customFormat="1" ht="12">
      <c r="A14" s="88"/>
      <c r="B14" s="121" t="s">
        <v>1514</v>
      </c>
      <c r="C14" s="73" t="s">
        <v>1449</v>
      </c>
      <c r="D14" s="145" t="s">
        <v>1515</v>
      </c>
      <c r="E14" s="89">
        <v>2</v>
      </c>
      <c r="F14" s="97" t="s">
        <v>1516</v>
      </c>
      <c r="G14" s="147">
        <v>44</v>
      </c>
      <c r="H14" s="84" t="s">
        <v>1517</v>
      </c>
      <c r="I14" s="89">
        <v>309</v>
      </c>
      <c r="J14" s="97" t="s">
        <v>1518</v>
      </c>
      <c r="K14" s="73">
        <v>65</v>
      </c>
      <c r="L14" s="146" t="s">
        <v>1519</v>
      </c>
      <c r="M14" s="89">
        <v>579</v>
      </c>
      <c r="N14" s="97" t="s">
        <v>1520</v>
      </c>
      <c r="O14" s="73">
        <v>8</v>
      </c>
      <c r="P14" s="146" t="s">
        <v>1498</v>
      </c>
      <c r="Q14" s="89">
        <v>24</v>
      </c>
      <c r="R14" s="97" t="s">
        <v>1391</v>
      </c>
      <c r="S14" s="73" t="s">
        <v>1382</v>
      </c>
      <c r="T14" s="146" t="s">
        <v>1392</v>
      </c>
      <c r="U14" s="89">
        <v>970</v>
      </c>
      <c r="V14" s="97" t="s">
        <v>1521</v>
      </c>
    </row>
    <row r="15" spans="1:22" s="67" customFormat="1" ht="12">
      <c r="A15" s="88"/>
      <c r="B15" s="121" t="s">
        <v>1453</v>
      </c>
      <c r="C15" s="73" t="s">
        <v>1449</v>
      </c>
      <c r="D15" s="145" t="s">
        <v>1454</v>
      </c>
      <c r="E15" s="89">
        <v>1</v>
      </c>
      <c r="F15" s="97" t="s">
        <v>1325</v>
      </c>
      <c r="G15" s="147">
        <v>42</v>
      </c>
      <c r="H15" s="84" t="s">
        <v>1455</v>
      </c>
      <c r="I15" s="89">
        <v>319</v>
      </c>
      <c r="J15" s="97" t="s">
        <v>1456</v>
      </c>
      <c r="K15" s="73">
        <v>68</v>
      </c>
      <c r="L15" s="146" t="s">
        <v>1457</v>
      </c>
      <c r="M15" s="89">
        <v>891</v>
      </c>
      <c r="N15" s="97" t="s">
        <v>1458</v>
      </c>
      <c r="O15" s="73">
        <v>10</v>
      </c>
      <c r="P15" s="146" t="s">
        <v>1460</v>
      </c>
      <c r="Q15" s="89">
        <v>25</v>
      </c>
      <c r="R15" s="97" t="s">
        <v>1391</v>
      </c>
      <c r="S15" s="73" t="s">
        <v>1382</v>
      </c>
      <c r="T15" s="146" t="s">
        <v>1392</v>
      </c>
      <c r="U15" s="89">
        <v>911</v>
      </c>
      <c r="V15" s="97" t="s">
        <v>1461</v>
      </c>
    </row>
    <row r="16" spans="1:22" s="67" customFormat="1" ht="12">
      <c r="A16" s="88"/>
      <c r="B16" s="121" t="s">
        <v>1386</v>
      </c>
      <c r="C16" s="73" t="s">
        <v>1382</v>
      </c>
      <c r="D16" s="145" t="s">
        <v>1387</v>
      </c>
      <c r="E16" s="89">
        <v>1</v>
      </c>
      <c r="F16" s="97" t="s">
        <v>1325</v>
      </c>
      <c r="G16" s="147">
        <v>44</v>
      </c>
      <c r="H16" s="84" t="s">
        <v>1389</v>
      </c>
      <c r="I16" s="89">
        <v>347</v>
      </c>
      <c r="J16" s="97" t="s">
        <v>1388</v>
      </c>
      <c r="K16" s="73">
        <v>65</v>
      </c>
      <c r="L16" s="146" t="s">
        <v>1390</v>
      </c>
      <c r="M16" s="89">
        <v>703</v>
      </c>
      <c r="N16" s="97" t="s">
        <v>1459</v>
      </c>
      <c r="O16" s="73">
        <v>12</v>
      </c>
      <c r="P16" s="146" t="s">
        <v>1287</v>
      </c>
      <c r="Q16" s="89">
        <v>26</v>
      </c>
      <c r="R16" s="97" t="s">
        <v>1391</v>
      </c>
      <c r="S16" s="73" t="s">
        <v>1382</v>
      </c>
      <c r="T16" s="146" t="s">
        <v>1392</v>
      </c>
      <c r="U16" s="89">
        <v>1051</v>
      </c>
      <c r="V16" s="97" t="s">
        <v>1393</v>
      </c>
    </row>
    <row r="17" spans="1:22" s="67" customFormat="1" ht="12">
      <c r="A17" s="88"/>
      <c r="B17" s="121" t="s">
        <v>1324</v>
      </c>
      <c r="C17" s="73">
        <v>6</v>
      </c>
      <c r="D17" s="145" t="s">
        <v>176</v>
      </c>
      <c r="E17" s="89">
        <v>2</v>
      </c>
      <c r="F17" s="97" t="s">
        <v>1325</v>
      </c>
      <c r="G17" s="147">
        <v>54</v>
      </c>
      <c r="H17" s="84" t="s">
        <v>388</v>
      </c>
      <c r="I17" s="89">
        <v>353</v>
      </c>
      <c r="J17" s="97" t="s">
        <v>1326</v>
      </c>
      <c r="K17" s="73">
        <v>70</v>
      </c>
      <c r="L17" s="146" t="s">
        <v>1327</v>
      </c>
      <c r="M17" s="89">
        <v>689</v>
      </c>
      <c r="N17" s="97" t="s">
        <v>1328</v>
      </c>
      <c r="O17" s="73">
        <v>10</v>
      </c>
      <c r="P17" s="146" t="s">
        <v>286</v>
      </c>
      <c r="Q17" s="89">
        <v>29</v>
      </c>
      <c r="R17" s="97" t="s">
        <v>1329</v>
      </c>
      <c r="S17" s="73">
        <v>0</v>
      </c>
      <c r="T17" s="146" t="s">
        <v>455</v>
      </c>
      <c r="U17" s="89">
        <v>965</v>
      </c>
      <c r="V17" s="97" t="s">
        <v>1330</v>
      </c>
    </row>
    <row r="18" spans="1:22" s="148" customFormat="1" ht="11.25">
      <c r="A18" s="71"/>
      <c r="B18" s="121" t="s">
        <v>1269</v>
      </c>
      <c r="C18" s="73">
        <v>8</v>
      </c>
      <c r="D18" s="145" t="s">
        <v>1270</v>
      </c>
      <c r="E18" s="89">
        <v>2</v>
      </c>
      <c r="F18" s="97" t="s">
        <v>128</v>
      </c>
      <c r="G18" s="147">
        <v>62</v>
      </c>
      <c r="H18" s="84" t="s">
        <v>1271</v>
      </c>
      <c r="I18" s="89">
        <v>392</v>
      </c>
      <c r="J18" s="97" t="s">
        <v>1272</v>
      </c>
      <c r="K18" s="73">
        <v>76</v>
      </c>
      <c r="L18" s="146" t="s">
        <v>1273</v>
      </c>
      <c r="M18" s="89">
        <v>787</v>
      </c>
      <c r="N18" s="97" t="s">
        <v>1274</v>
      </c>
      <c r="O18" s="73">
        <v>15</v>
      </c>
      <c r="P18" s="146" t="s">
        <v>1275</v>
      </c>
      <c r="Q18" s="89">
        <v>33</v>
      </c>
      <c r="R18" s="97" t="s">
        <v>1276</v>
      </c>
      <c r="S18" s="73">
        <v>5</v>
      </c>
      <c r="T18" s="146" t="s">
        <v>297</v>
      </c>
      <c r="U18" s="89">
        <v>1007</v>
      </c>
      <c r="V18" s="97" t="s">
        <v>1277</v>
      </c>
    </row>
    <row r="19" spans="1:22" s="148" customFormat="1" ht="11.25">
      <c r="A19" s="71"/>
      <c r="B19" s="121" t="s">
        <v>1212</v>
      </c>
      <c r="C19" s="73">
        <v>7</v>
      </c>
      <c r="D19" s="145" t="s">
        <v>249</v>
      </c>
      <c r="E19" s="89">
        <v>3</v>
      </c>
      <c r="F19" s="97" t="s">
        <v>128</v>
      </c>
      <c r="G19" s="147">
        <v>58</v>
      </c>
      <c r="H19" s="84" t="s">
        <v>1213</v>
      </c>
      <c r="I19" s="89">
        <v>358</v>
      </c>
      <c r="J19" s="97" t="s">
        <v>1214</v>
      </c>
      <c r="K19" s="73">
        <v>82</v>
      </c>
      <c r="L19" s="146" t="s">
        <v>1264</v>
      </c>
      <c r="M19" s="89">
        <v>757</v>
      </c>
      <c r="N19" s="97" t="s">
        <v>1215</v>
      </c>
      <c r="O19" s="73">
        <v>12</v>
      </c>
      <c r="P19" s="146" t="s">
        <v>343</v>
      </c>
      <c r="Q19" s="89">
        <v>33</v>
      </c>
      <c r="R19" s="97" t="s">
        <v>932</v>
      </c>
      <c r="S19" s="73">
        <v>4</v>
      </c>
      <c r="T19" s="146" t="s">
        <v>266</v>
      </c>
      <c r="U19" s="89">
        <v>994</v>
      </c>
      <c r="V19" s="97" t="s">
        <v>1216</v>
      </c>
    </row>
    <row r="20" spans="2:22" ht="11.25">
      <c r="B20" s="121" t="s">
        <v>1153</v>
      </c>
      <c r="C20" s="73">
        <v>7</v>
      </c>
      <c r="D20" s="145" t="s">
        <v>1029</v>
      </c>
      <c r="E20" s="89">
        <v>3</v>
      </c>
      <c r="F20" s="97" t="s">
        <v>166</v>
      </c>
      <c r="G20" s="147">
        <v>78</v>
      </c>
      <c r="H20" s="84" t="s">
        <v>1156</v>
      </c>
      <c r="I20" s="89">
        <v>380</v>
      </c>
      <c r="J20" s="97" t="s">
        <v>1157</v>
      </c>
      <c r="K20" s="73">
        <v>89</v>
      </c>
      <c r="L20" s="146" t="s">
        <v>1158</v>
      </c>
      <c r="M20" s="89">
        <v>877</v>
      </c>
      <c r="N20" s="97" t="s">
        <v>1159</v>
      </c>
      <c r="O20" s="73">
        <v>13</v>
      </c>
      <c r="P20" s="146" t="s">
        <v>1160</v>
      </c>
      <c r="Q20" s="89">
        <v>36</v>
      </c>
      <c r="R20" s="97" t="s">
        <v>1161</v>
      </c>
      <c r="S20" s="73">
        <v>0</v>
      </c>
      <c r="T20" s="146" t="s">
        <v>455</v>
      </c>
      <c r="U20" s="89">
        <v>1023</v>
      </c>
      <c r="V20" s="97" t="s">
        <v>1162</v>
      </c>
    </row>
    <row r="21" spans="1:22" s="67" customFormat="1" ht="12">
      <c r="A21" s="88" t="s">
        <v>1155</v>
      </c>
      <c r="B21" s="61"/>
      <c r="C21" s="61"/>
      <c r="D21" s="123"/>
      <c r="E21" s="61"/>
      <c r="F21" s="75"/>
      <c r="G21" s="61"/>
      <c r="H21" s="75"/>
      <c r="I21" s="61"/>
      <c r="J21" s="75"/>
      <c r="K21" s="61"/>
      <c r="L21" s="75"/>
      <c r="M21" s="76"/>
      <c r="N21" s="75"/>
      <c r="O21" s="61"/>
      <c r="P21" s="75"/>
      <c r="Q21" s="61"/>
      <c r="R21" s="75"/>
      <c r="S21" s="61"/>
      <c r="T21" s="75"/>
      <c r="U21" s="61"/>
      <c r="V21" s="75"/>
    </row>
    <row r="22" spans="1:22" s="67" customFormat="1" ht="12">
      <c r="A22" s="88"/>
      <c r="C22" s="236">
        <v>25</v>
      </c>
      <c r="D22" s="236"/>
      <c r="E22" s="236">
        <v>23</v>
      </c>
      <c r="F22" s="236"/>
      <c r="G22" s="236">
        <v>725</v>
      </c>
      <c r="H22" s="236"/>
      <c r="I22" s="236">
        <v>906</v>
      </c>
      <c r="J22" s="236"/>
      <c r="K22" s="236">
        <v>181</v>
      </c>
      <c r="L22" s="236"/>
      <c r="M22" s="236">
        <v>10000</v>
      </c>
      <c r="N22" s="236"/>
      <c r="O22" s="236">
        <v>45</v>
      </c>
      <c r="P22" s="236"/>
      <c r="Q22" s="236">
        <v>254</v>
      </c>
      <c r="R22" s="236"/>
      <c r="S22" s="236">
        <v>22</v>
      </c>
      <c r="T22" s="236"/>
      <c r="U22" s="236">
        <v>1691</v>
      </c>
      <c r="V22" s="236"/>
    </row>
    <row r="23" spans="1:22" s="67" customFormat="1" ht="12">
      <c r="A23" s="88"/>
      <c r="B23" s="121" t="s">
        <v>1096</v>
      </c>
      <c r="C23" s="79">
        <v>8</v>
      </c>
      <c r="D23" s="144" t="s">
        <v>103</v>
      </c>
      <c r="E23" s="79">
        <v>3</v>
      </c>
      <c r="F23" s="93" t="s">
        <v>128</v>
      </c>
      <c r="G23" s="79">
        <v>66</v>
      </c>
      <c r="H23" s="93" t="s">
        <v>1097</v>
      </c>
      <c r="I23" s="89">
        <v>358</v>
      </c>
      <c r="J23" s="97" t="s">
        <v>1098</v>
      </c>
      <c r="K23" s="79">
        <v>81</v>
      </c>
      <c r="L23" s="93" t="s">
        <v>1099</v>
      </c>
      <c r="M23" s="89">
        <v>751</v>
      </c>
      <c r="N23" s="97" t="s">
        <v>1100</v>
      </c>
      <c r="O23" s="79">
        <v>11</v>
      </c>
      <c r="P23" s="93" t="s">
        <v>75</v>
      </c>
      <c r="Q23" s="89">
        <v>32</v>
      </c>
      <c r="R23" s="97" t="s">
        <v>1101</v>
      </c>
      <c r="S23" s="79">
        <v>0</v>
      </c>
      <c r="T23" s="93" t="s">
        <v>109</v>
      </c>
      <c r="U23" s="89">
        <v>952</v>
      </c>
      <c r="V23" s="97" t="s">
        <v>1102</v>
      </c>
    </row>
    <row r="24" spans="1:22" s="67" customFormat="1" ht="12">
      <c r="A24" s="88"/>
      <c r="B24" s="121" t="s">
        <v>1037</v>
      </c>
      <c r="C24" s="79">
        <v>7</v>
      </c>
      <c r="D24" s="127" t="s">
        <v>176</v>
      </c>
      <c r="E24" s="89">
        <v>3</v>
      </c>
      <c r="F24" s="97" t="s">
        <v>166</v>
      </c>
      <c r="G24" s="79">
        <v>90</v>
      </c>
      <c r="H24" s="93" t="s">
        <v>1038</v>
      </c>
      <c r="I24" s="89">
        <v>404</v>
      </c>
      <c r="J24" s="97" t="s">
        <v>1039</v>
      </c>
      <c r="K24" s="79">
        <v>94</v>
      </c>
      <c r="L24" s="93" t="s">
        <v>1040</v>
      </c>
      <c r="M24" s="89">
        <v>908</v>
      </c>
      <c r="N24" s="97" t="s">
        <v>1041</v>
      </c>
      <c r="O24" s="79">
        <v>14</v>
      </c>
      <c r="P24" s="93" t="s">
        <v>1042</v>
      </c>
      <c r="Q24" s="89">
        <v>41</v>
      </c>
      <c r="R24" s="97" t="s">
        <v>371</v>
      </c>
      <c r="S24" s="79">
        <v>6</v>
      </c>
      <c r="T24" s="93" t="s">
        <v>1043</v>
      </c>
      <c r="U24" s="89">
        <v>975</v>
      </c>
      <c r="V24" s="97" t="s">
        <v>1044</v>
      </c>
    </row>
    <row r="25" spans="1:22" s="122" customFormat="1" ht="12">
      <c r="A25" s="120"/>
      <c r="B25" s="121" t="s">
        <v>978</v>
      </c>
      <c r="C25" s="79">
        <v>7</v>
      </c>
      <c r="D25" s="127" t="s">
        <v>337</v>
      </c>
      <c r="E25" s="89">
        <v>3</v>
      </c>
      <c r="F25" s="97" t="s">
        <v>166</v>
      </c>
      <c r="G25" s="79">
        <v>68</v>
      </c>
      <c r="H25" s="93" t="s">
        <v>979</v>
      </c>
      <c r="I25" s="89">
        <v>396</v>
      </c>
      <c r="J25" s="97" t="s">
        <v>980</v>
      </c>
      <c r="K25" s="79">
        <v>80</v>
      </c>
      <c r="L25" s="93" t="s">
        <v>981</v>
      </c>
      <c r="M25" s="89">
        <v>705</v>
      </c>
      <c r="N25" s="97" t="s">
        <v>982</v>
      </c>
      <c r="O25" s="79">
        <v>15</v>
      </c>
      <c r="P25" s="93" t="s">
        <v>983</v>
      </c>
      <c r="Q25" s="89">
        <v>34</v>
      </c>
      <c r="R25" s="97" t="s">
        <v>984</v>
      </c>
      <c r="S25" s="79">
        <v>7</v>
      </c>
      <c r="T25" s="93" t="s">
        <v>94</v>
      </c>
      <c r="U25" s="89">
        <v>893</v>
      </c>
      <c r="V25" s="97" t="s">
        <v>985</v>
      </c>
    </row>
    <row r="26" spans="1:22" s="67" customFormat="1" ht="12">
      <c r="A26" s="88"/>
      <c r="B26" s="121" t="s">
        <v>916</v>
      </c>
      <c r="C26" s="79">
        <v>9</v>
      </c>
      <c r="D26" s="127" t="s">
        <v>917</v>
      </c>
      <c r="E26" s="89">
        <v>3</v>
      </c>
      <c r="F26" s="97" t="s">
        <v>208</v>
      </c>
      <c r="G26" s="79">
        <v>77</v>
      </c>
      <c r="H26" s="93" t="s">
        <v>918</v>
      </c>
      <c r="I26" s="89">
        <v>388</v>
      </c>
      <c r="J26" s="97" t="s">
        <v>919</v>
      </c>
      <c r="K26" s="79">
        <v>99</v>
      </c>
      <c r="L26" s="93" t="s">
        <v>977</v>
      </c>
      <c r="M26" s="89">
        <v>767</v>
      </c>
      <c r="N26" s="97" t="s">
        <v>921</v>
      </c>
      <c r="O26" s="79">
        <v>15</v>
      </c>
      <c r="P26" s="93" t="s">
        <v>860</v>
      </c>
      <c r="Q26" s="89">
        <v>34</v>
      </c>
      <c r="R26" s="97" t="s">
        <v>920</v>
      </c>
      <c r="S26" s="79">
        <v>6</v>
      </c>
      <c r="T26" s="93" t="s">
        <v>249</v>
      </c>
      <c r="U26" s="89">
        <v>907</v>
      </c>
      <c r="V26" s="97" t="s">
        <v>922</v>
      </c>
    </row>
    <row r="27" spans="1:22" s="67" customFormat="1" ht="12">
      <c r="A27" s="88"/>
      <c r="B27" s="72" t="s">
        <v>855</v>
      </c>
      <c r="C27" s="79">
        <v>8</v>
      </c>
      <c r="D27" s="127" t="s">
        <v>85</v>
      </c>
      <c r="E27" s="89">
        <v>4</v>
      </c>
      <c r="F27" s="97" t="s">
        <v>119</v>
      </c>
      <c r="G27" s="79">
        <v>99</v>
      </c>
      <c r="H27" s="93" t="s">
        <v>856</v>
      </c>
      <c r="I27" s="89">
        <v>397</v>
      </c>
      <c r="J27" s="97" t="s">
        <v>857</v>
      </c>
      <c r="K27" s="79">
        <v>114</v>
      </c>
      <c r="L27" s="93" t="s">
        <v>858</v>
      </c>
      <c r="M27" s="89">
        <v>619</v>
      </c>
      <c r="N27" s="97" t="s">
        <v>859</v>
      </c>
      <c r="O27" s="79">
        <v>15</v>
      </c>
      <c r="P27" s="93" t="s">
        <v>860</v>
      </c>
      <c r="Q27" s="89">
        <v>35</v>
      </c>
      <c r="R27" s="97" t="s">
        <v>175</v>
      </c>
      <c r="S27" s="79">
        <v>6</v>
      </c>
      <c r="T27" s="93" t="s">
        <v>76</v>
      </c>
      <c r="U27" s="89">
        <v>1020</v>
      </c>
      <c r="V27" s="97" t="s">
        <v>861</v>
      </c>
    </row>
    <row r="28" spans="1:22" s="67" customFormat="1" ht="12">
      <c r="A28" s="88"/>
      <c r="B28" s="72" t="s">
        <v>784</v>
      </c>
      <c r="C28" s="79">
        <v>4</v>
      </c>
      <c r="D28" s="127" t="s">
        <v>785</v>
      </c>
      <c r="E28" s="89">
        <v>10</v>
      </c>
      <c r="F28" s="97" t="s">
        <v>195</v>
      </c>
      <c r="G28" s="79">
        <v>127</v>
      </c>
      <c r="H28" s="93" t="s">
        <v>787</v>
      </c>
      <c r="I28" s="89">
        <v>411</v>
      </c>
      <c r="J28" s="97" t="s">
        <v>835</v>
      </c>
      <c r="K28" s="79">
        <v>111</v>
      </c>
      <c r="L28" s="93" t="s">
        <v>790</v>
      </c>
      <c r="M28" s="89">
        <v>359</v>
      </c>
      <c r="N28" s="97" t="s">
        <v>793</v>
      </c>
      <c r="O28" s="79">
        <v>16</v>
      </c>
      <c r="P28" s="93" t="s">
        <v>836</v>
      </c>
      <c r="Q28" s="89">
        <v>37</v>
      </c>
      <c r="R28" s="97" t="s">
        <v>795</v>
      </c>
      <c r="S28" s="79">
        <v>6</v>
      </c>
      <c r="T28" s="93" t="s">
        <v>219</v>
      </c>
      <c r="U28" s="89">
        <v>1138</v>
      </c>
      <c r="V28" s="97" t="s">
        <v>796</v>
      </c>
    </row>
    <row r="29" spans="1:22" s="67" customFormat="1" ht="12">
      <c r="A29" s="88"/>
      <c r="B29" s="72" t="s">
        <v>719</v>
      </c>
      <c r="C29" s="79">
        <v>5</v>
      </c>
      <c r="D29" s="127" t="s">
        <v>720</v>
      </c>
      <c r="E29" s="89">
        <v>6</v>
      </c>
      <c r="F29" s="97" t="s">
        <v>639</v>
      </c>
      <c r="G29" s="79">
        <v>144</v>
      </c>
      <c r="H29" s="93" t="s">
        <v>722</v>
      </c>
      <c r="I29" s="89">
        <v>345</v>
      </c>
      <c r="J29" s="97" t="s">
        <v>723</v>
      </c>
      <c r="K29" s="79">
        <v>91</v>
      </c>
      <c r="L29" s="93" t="s">
        <v>724</v>
      </c>
      <c r="M29" s="89">
        <v>344</v>
      </c>
      <c r="N29" s="97" t="s">
        <v>725</v>
      </c>
      <c r="O29" s="79">
        <v>11</v>
      </c>
      <c r="P29" s="93" t="s">
        <v>726</v>
      </c>
      <c r="Q29" s="89">
        <v>35</v>
      </c>
      <c r="R29" s="97" t="s">
        <v>727</v>
      </c>
      <c r="S29" s="79">
        <v>12</v>
      </c>
      <c r="T29" s="93" t="s">
        <v>728</v>
      </c>
      <c r="U29" s="89">
        <v>1243</v>
      </c>
      <c r="V29" s="97" t="s">
        <v>729</v>
      </c>
    </row>
    <row r="30" spans="2:22" s="67" customFormat="1" ht="12">
      <c r="B30" s="72" t="s">
        <v>655</v>
      </c>
      <c r="C30" s="79">
        <v>8</v>
      </c>
      <c r="D30" s="127" t="s">
        <v>330</v>
      </c>
      <c r="E30" s="89">
        <v>4</v>
      </c>
      <c r="F30" s="97" t="s">
        <v>120</v>
      </c>
      <c r="G30" s="79">
        <v>73</v>
      </c>
      <c r="H30" s="93" t="s">
        <v>656</v>
      </c>
      <c r="I30" s="89">
        <v>330</v>
      </c>
      <c r="J30" s="97" t="s">
        <v>657</v>
      </c>
      <c r="K30" s="79">
        <v>108</v>
      </c>
      <c r="L30" s="93" t="s">
        <v>658</v>
      </c>
      <c r="M30" s="89">
        <v>699</v>
      </c>
      <c r="N30" s="97" t="s">
        <v>659</v>
      </c>
      <c r="O30" s="79">
        <v>11</v>
      </c>
      <c r="P30" s="93" t="s">
        <v>660</v>
      </c>
      <c r="Q30" s="89">
        <v>30</v>
      </c>
      <c r="R30" s="97" t="s">
        <v>661</v>
      </c>
      <c r="S30" s="79">
        <v>12</v>
      </c>
      <c r="T30" s="93" t="s">
        <v>662</v>
      </c>
      <c r="U30" s="89">
        <v>1125</v>
      </c>
      <c r="V30" s="97" t="s">
        <v>663</v>
      </c>
    </row>
    <row r="31" spans="1:22" s="67" customFormat="1" ht="12">
      <c r="A31" s="84" t="s">
        <v>572</v>
      </c>
      <c r="B31" s="72" t="s">
        <v>365</v>
      </c>
      <c r="C31" s="79">
        <v>7</v>
      </c>
      <c r="D31" s="127" t="s">
        <v>322</v>
      </c>
      <c r="E31" s="89">
        <v>5</v>
      </c>
      <c r="F31" s="97" t="s">
        <v>176</v>
      </c>
      <c r="G31" s="79">
        <v>68</v>
      </c>
      <c r="H31" s="93" t="s">
        <v>369</v>
      </c>
      <c r="I31" s="89">
        <v>356</v>
      </c>
      <c r="J31" s="97" t="s">
        <v>378</v>
      </c>
      <c r="K31" s="79">
        <v>119</v>
      </c>
      <c r="L31" s="93" t="s">
        <v>387</v>
      </c>
      <c r="M31" s="89">
        <v>526</v>
      </c>
      <c r="N31" s="97" t="s">
        <v>539</v>
      </c>
      <c r="O31" s="79">
        <v>13</v>
      </c>
      <c r="P31" s="93" t="s">
        <v>396</v>
      </c>
      <c r="Q31" s="89">
        <v>30</v>
      </c>
      <c r="R31" s="97" t="s">
        <v>403</v>
      </c>
      <c r="S31" s="79">
        <v>10</v>
      </c>
      <c r="T31" s="93" t="s">
        <v>411</v>
      </c>
      <c r="U31" s="89">
        <v>1077</v>
      </c>
      <c r="V31" s="97" t="s">
        <v>412</v>
      </c>
    </row>
    <row r="32" spans="1:22" s="67" customFormat="1" ht="12">
      <c r="A32" s="84" t="s">
        <v>570</v>
      </c>
      <c r="B32" s="72" t="s">
        <v>55</v>
      </c>
      <c r="C32" s="79">
        <v>7</v>
      </c>
      <c r="D32" s="132" t="s">
        <v>56</v>
      </c>
      <c r="E32" s="90">
        <v>4</v>
      </c>
      <c r="F32" s="98" t="s">
        <v>57</v>
      </c>
      <c r="G32" s="82">
        <v>67</v>
      </c>
      <c r="H32" s="94" t="s">
        <v>58</v>
      </c>
      <c r="I32" s="90">
        <v>331</v>
      </c>
      <c r="J32" s="98" t="s">
        <v>59</v>
      </c>
      <c r="K32" s="82">
        <v>135</v>
      </c>
      <c r="L32" s="94" t="s">
        <v>60</v>
      </c>
      <c r="M32" s="90">
        <v>688</v>
      </c>
      <c r="N32" s="98" t="s">
        <v>538</v>
      </c>
      <c r="O32" s="82">
        <v>14</v>
      </c>
      <c r="P32" s="94" t="s">
        <v>61</v>
      </c>
      <c r="Q32" s="90">
        <v>34</v>
      </c>
      <c r="R32" s="98" t="s">
        <v>62</v>
      </c>
      <c r="S32" s="82">
        <v>13</v>
      </c>
      <c r="T32" s="94" t="s">
        <v>61</v>
      </c>
      <c r="U32" s="90">
        <v>1429</v>
      </c>
      <c r="V32" s="98" t="s">
        <v>63</v>
      </c>
    </row>
    <row r="33" spans="1:22" s="72" customFormat="1" ht="11.25">
      <c r="A33" s="75"/>
      <c r="B33" s="72" t="s">
        <v>64</v>
      </c>
      <c r="C33" s="79">
        <v>9</v>
      </c>
      <c r="D33" s="127" t="s">
        <v>65</v>
      </c>
      <c r="E33" s="89">
        <v>4</v>
      </c>
      <c r="F33" s="97" t="s">
        <v>66</v>
      </c>
      <c r="G33" s="79">
        <v>102</v>
      </c>
      <c r="H33" s="93" t="s">
        <v>67</v>
      </c>
      <c r="I33" s="89">
        <v>305</v>
      </c>
      <c r="J33" s="97" t="s">
        <v>68</v>
      </c>
      <c r="K33" s="79">
        <v>269</v>
      </c>
      <c r="L33" s="93" t="s">
        <v>69</v>
      </c>
      <c r="M33" s="89">
        <v>308</v>
      </c>
      <c r="N33" s="97" t="s">
        <v>524</v>
      </c>
      <c r="O33" s="79">
        <v>21</v>
      </c>
      <c r="P33" s="93" t="s">
        <v>70</v>
      </c>
      <c r="Q33" s="89">
        <v>31</v>
      </c>
      <c r="R33" s="97" t="s">
        <v>71</v>
      </c>
      <c r="S33" s="79">
        <v>10</v>
      </c>
      <c r="T33" s="93" t="s">
        <v>72</v>
      </c>
      <c r="U33" s="89">
        <v>1782</v>
      </c>
      <c r="V33" s="97" t="s">
        <v>73</v>
      </c>
    </row>
    <row r="34" spans="1:22" s="72" customFormat="1" ht="11.25">
      <c r="A34" s="71"/>
      <c r="B34" s="72" t="s">
        <v>74</v>
      </c>
      <c r="C34" s="80">
        <v>11</v>
      </c>
      <c r="D34" s="128" t="s">
        <v>75</v>
      </c>
      <c r="E34" s="91">
        <v>6</v>
      </c>
      <c r="F34" s="99" t="s">
        <v>76</v>
      </c>
      <c r="G34" s="80">
        <v>82</v>
      </c>
      <c r="H34" s="95" t="s">
        <v>77</v>
      </c>
      <c r="I34" s="91">
        <v>307</v>
      </c>
      <c r="J34" s="99" t="s">
        <v>78</v>
      </c>
      <c r="K34" s="80">
        <v>145</v>
      </c>
      <c r="L34" s="95" t="s">
        <v>79</v>
      </c>
      <c r="M34" s="91">
        <v>409</v>
      </c>
      <c r="N34" s="99" t="s">
        <v>525</v>
      </c>
      <c r="O34" s="80">
        <v>18</v>
      </c>
      <c r="P34" s="95" t="s">
        <v>80</v>
      </c>
      <c r="Q34" s="91">
        <v>32</v>
      </c>
      <c r="R34" s="99" t="s">
        <v>71</v>
      </c>
      <c r="S34" s="80">
        <v>11</v>
      </c>
      <c r="T34" s="95" t="s">
        <v>81</v>
      </c>
      <c r="U34" s="91">
        <v>1626</v>
      </c>
      <c r="V34" s="99" t="s">
        <v>82</v>
      </c>
    </row>
    <row r="35" spans="2:22" s="72" customFormat="1" ht="11.25">
      <c r="B35" s="72" t="s">
        <v>83</v>
      </c>
      <c r="C35" s="80">
        <v>5</v>
      </c>
      <c r="D35" s="128" t="s">
        <v>84</v>
      </c>
      <c r="E35" s="91">
        <v>7</v>
      </c>
      <c r="F35" s="99" t="s">
        <v>85</v>
      </c>
      <c r="G35" s="80">
        <v>82</v>
      </c>
      <c r="H35" s="95" t="s">
        <v>86</v>
      </c>
      <c r="I35" s="91">
        <v>287</v>
      </c>
      <c r="J35" s="99" t="s">
        <v>87</v>
      </c>
      <c r="K35" s="80">
        <v>113</v>
      </c>
      <c r="L35" s="95" t="s">
        <v>88</v>
      </c>
      <c r="M35" s="91">
        <v>835</v>
      </c>
      <c r="N35" s="99" t="s">
        <v>568</v>
      </c>
      <c r="O35" s="80">
        <v>16</v>
      </c>
      <c r="P35" s="95" t="s">
        <v>89</v>
      </c>
      <c r="Q35" s="91">
        <v>33</v>
      </c>
      <c r="R35" s="99" t="s">
        <v>90</v>
      </c>
      <c r="S35" s="80">
        <v>8</v>
      </c>
      <c r="T35" s="95" t="s">
        <v>91</v>
      </c>
      <c r="U35" s="91">
        <v>1429</v>
      </c>
      <c r="V35" s="99" t="s">
        <v>92</v>
      </c>
    </row>
    <row r="36" spans="1:22" s="72" customFormat="1" ht="11.25">
      <c r="A36" s="73"/>
      <c r="B36" s="72" t="s">
        <v>93</v>
      </c>
      <c r="C36" s="80">
        <v>3</v>
      </c>
      <c r="D36" s="128" t="s">
        <v>94</v>
      </c>
      <c r="E36" s="91">
        <v>7</v>
      </c>
      <c r="F36" s="99" t="s">
        <v>95</v>
      </c>
      <c r="G36" s="80">
        <v>85</v>
      </c>
      <c r="H36" s="95" t="s">
        <v>96</v>
      </c>
      <c r="I36" s="91">
        <v>296</v>
      </c>
      <c r="J36" s="99" t="s">
        <v>97</v>
      </c>
      <c r="K36" s="80">
        <v>119</v>
      </c>
      <c r="L36" s="95" t="s">
        <v>98</v>
      </c>
      <c r="M36" s="91">
        <v>1337</v>
      </c>
      <c r="N36" s="99" t="s">
        <v>567</v>
      </c>
      <c r="O36" s="80">
        <v>10</v>
      </c>
      <c r="P36" s="95" t="s">
        <v>99</v>
      </c>
      <c r="Q36" s="91">
        <v>32</v>
      </c>
      <c r="R36" s="99" t="s">
        <v>100</v>
      </c>
      <c r="S36" s="80">
        <v>0</v>
      </c>
      <c r="T36" s="95" t="s">
        <v>455</v>
      </c>
      <c r="U36" s="91">
        <v>1393</v>
      </c>
      <c r="V36" s="99" t="s">
        <v>101</v>
      </c>
    </row>
    <row r="37" spans="1:22" s="72" customFormat="1" ht="11.25">
      <c r="A37" s="73"/>
      <c r="B37" s="73" t="s">
        <v>102</v>
      </c>
      <c r="C37" s="79">
        <v>3</v>
      </c>
      <c r="D37" s="127" t="s">
        <v>103</v>
      </c>
      <c r="E37" s="89">
        <v>15</v>
      </c>
      <c r="F37" s="97" t="s">
        <v>104</v>
      </c>
      <c r="G37" s="79">
        <v>205</v>
      </c>
      <c r="H37" s="93" t="s">
        <v>105</v>
      </c>
      <c r="I37" s="89">
        <v>310</v>
      </c>
      <c r="J37" s="97" t="s">
        <v>106</v>
      </c>
      <c r="K37" s="79">
        <v>140</v>
      </c>
      <c r="L37" s="93" t="s">
        <v>107</v>
      </c>
      <c r="M37" s="89">
        <v>1392</v>
      </c>
      <c r="N37" s="97" t="s">
        <v>566</v>
      </c>
      <c r="O37" s="79">
        <v>8</v>
      </c>
      <c r="P37" s="93" t="s">
        <v>84</v>
      </c>
      <c r="Q37" s="89">
        <v>42</v>
      </c>
      <c r="R37" s="97" t="s">
        <v>108</v>
      </c>
      <c r="S37" s="79">
        <v>0</v>
      </c>
      <c r="T37" s="93" t="s">
        <v>109</v>
      </c>
      <c r="U37" s="89">
        <v>1363</v>
      </c>
      <c r="V37" s="97" t="s">
        <v>110</v>
      </c>
    </row>
    <row r="38" spans="1:22" s="72" customFormat="1" ht="11.25">
      <c r="A38" s="78"/>
      <c r="B38" s="78" t="s">
        <v>578</v>
      </c>
      <c r="C38" s="81">
        <v>0</v>
      </c>
      <c r="D38" s="129" t="s">
        <v>94</v>
      </c>
      <c r="E38" s="92">
        <v>42</v>
      </c>
      <c r="F38" s="100" t="s">
        <v>650</v>
      </c>
      <c r="G38" s="81">
        <v>289</v>
      </c>
      <c r="H38" s="96" t="s">
        <v>579</v>
      </c>
      <c r="I38" s="92">
        <v>320</v>
      </c>
      <c r="J38" s="100" t="s">
        <v>580</v>
      </c>
      <c r="K38" s="81">
        <v>136</v>
      </c>
      <c r="L38" s="96" t="s">
        <v>581</v>
      </c>
      <c r="M38" s="92">
        <v>785</v>
      </c>
      <c r="N38" s="100" t="s">
        <v>582</v>
      </c>
      <c r="O38" s="81">
        <v>8</v>
      </c>
      <c r="P38" s="96" t="s">
        <v>583</v>
      </c>
      <c r="Q38" s="92">
        <v>40</v>
      </c>
      <c r="R38" s="100" t="s">
        <v>584</v>
      </c>
      <c r="S38" s="81">
        <v>23</v>
      </c>
      <c r="T38" s="96" t="s">
        <v>585</v>
      </c>
      <c r="U38" s="92">
        <v>1432</v>
      </c>
      <c r="V38" s="100" t="s">
        <v>586</v>
      </c>
    </row>
    <row r="39" spans="1:22" s="67" customFormat="1" ht="12">
      <c r="A39" s="83" t="s">
        <v>571</v>
      </c>
      <c r="B39" s="73"/>
      <c r="C39" s="79"/>
      <c r="D39" s="127"/>
      <c r="E39" s="79"/>
      <c r="F39" s="93"/>
      <c r="G39" s="79"/>
      <c r="H39" s="93"/>
      <c r="I39" s="79"/>
      <c r="J39" s="93"/>
      <c r="K39" s="79"/>
      <c r="L39" s="93"/>
      <c r="M39" s="79"/>
      <c r="N39" s="93"/>
      <c r="O39" s="79"/>
      <c r="P39" s="93"/>
      <c r="Q39" s="79"/>
      <c r="R39" s="93"/>
      <c r="S39" s="79"/>
      <c r="T39" s="93"/>
      <c r="U39" s="79"/>
      <c r="V39" s="93"/>
    </row>
    <row r="40" spans="1:22" s="67" customFormat="1" ht="12.75">
      <c r="A40" s="88" t="s">
        <v>1154</v>
      </c>
      <c r="C40" s="232">
        <v>25</v>
      </c>
      <c r="D40" s="233"/>
      <c r="E40" s="232">
        <v>23</v>
      </c>
      <c r="F40" s="233"/>
      <c r="G40" s="232">
        <v>725</v>
      </c>
      <c r="H40" s="233"/>
      <c r="I40" s="232">
        <v>906</v>
      </c>
      <c r="J40" s="233"/>
      <c r="K40" s="232">
        <v>181</v>
      </c>
      <c r="L40" s="233"/>
      <c r="M40" s="232">
        <v>10000</v>
      </c>
      <c r="N40" s="233"/>
      <c r="O40" s="232">
        <v>45</v>
      </c>
      <c r="P40" s="233"/>
      <c r="Q40" s="232">
        <v>254</v>
      </c>
      <c r="R40" s="233"/>
      <c r="S40" s="232">
        <v>22</v>
      </c>
      <c r="T40" s="233"/>
      <c r="U40" s="232">
        <v>1691</v>
      </c>
      <c r="V40" s="233"/>
    </row>
    <row r="41" spans="1:22" s="67" customFormat="1" ht="12.75">
      <c r="A41" s="88"/>
      <c r="B41" s="148" t="s">
        <v>1626</v>
      </c>
      <c r="C41" s="73" t="s">
        <v>1382</v>
      </c>
      <c r="D41" s="195" t="s">
        <v>1392</v>
      </c>
      <c r="E41" s="89">
        <v>4</v>
      </c>
      <c r="F41" s="97" t="s">
        <v>208</v>
      </c>
      <c r="G41" s="73">
        <v>81</v>
      </c>
      <c r="H41" s="146" t="s">
        <v>1634</v>
      </c>
      <c r="I41" s="89">
        <v>589</v>
      </c>
      <c r="J41" s="97" t="s">
        <v>1635</v>
      </c>
      <c r="K41" s="73">
        <v>23</v>
      </c>
      <c r="L41" s="146" t="s">
        <v>841</v>
      </c>
      <c r="M41" s="89">
        <v>831</v>
      </c>
      <c r="N41" s="97" t="s">
        <v>1636</v>
      </c>
      <c r="O41" s="73">
        <v>10</v>
      </c>
      <c r="P41" s="146" t="s">
        <v>1315</v>
      </c>
      <c r="Q41" s="89">
        <v>59</v>
      </c>
      <c r="R41" s="97" t="s">
        <v>673</v>
      </c>
      <c r="S41" s="73" t="s">
        <v>1382</v>
      </c>
      <c r="T41" s="146" t="s">
        <v>1392</v>
      </c>
      <c r="U41" s="89">
        <v>637</v>
      </c>
      <c r="V41" s="97" t="s">
        <v>1637</v>
      </c>
    </row>
    <row r="42" spans="1:22" s="67" customFormat="1" ht="12.75">
      <c r="A42" s="88"/>
      <c r="B42" s="148" t="s">
        <v>1573</v>
      </c>
      <c r="C42" s="73" t="s">
        <v>1382</v>
      </c>
      <c r="D42" s="195" t="s">
        <v>1392</v>
      </c>
      <c r="E42" s="89">
        <v>3</v>
      </c>
      <c r="F42" s="97" t="s">
        <v>166</v>
      </c>
      <c r="G42" s="73">
        <v>87</v>
      </c>
      <c r="H42" s="146" t="s">
        <v>1576</v>
      </c>
      <c r="I42" s="89">
        <v>630</v>
      </c>
      <c r="J42" s="97" t="s">
        <v>1582</v>
      </c>
      <c r="K42" s="73">
        <v>24</v>
      </c>
      <c r="L42" s="146" t="s">
        <v>1589</v>
      </c>
      <c r="M42" s="89">
        <v>812</v>
      </c>
      <c r="N42" s="97" t="s">
        <v>1595</v>
      </c>
      <c r="O42" s="73">
        <v>10</v>
      </c>
      <c r="P42" s="146" t="s">
        <v>400</v>
      </c>
      <c r="Q42" s="89">
        <v>58</v>
      </c>
      <c r="R42" s="97" t="s">
        <v>1604</v>
      </c>
      <c r="S42" s="73" t="s">
        <v>1382</v>
      </c>
      <c r="T42" s="146" t="s">
        <v>1392</v>
      </c>
      <c r="U42" s="89">
        <v>707</v>
      </c>
      <c r="V42" s="97" t="s">
        <v>1610</v>
      </c>
    </row>
    <row r="43" spans="1:22" s="67" customFormat="1" ht="12">
      <c r="A43" s="88"/>
      <c r="B43" s="121" t="s">
        <v>1514</v>
      </c>
      <c r="C43" s="73" t="s">
        <v>1382</v>
      </c>
      <c r="D43" s="150" t="s">
        <v>1392</v>
      </c>
      <c r="E43" s="89">
        <v>3</v>
      </c>
      <c r="F43" s="97" t="s">
        <v>245</v>
      </c>
      <c r="G43" s="73">
        <v>78</v>
      </c>
      <c r="H43" s="146" t="s">
        <v>1522</v>
      </c>
      <c r="I43" s="89">
        <v>674</v>
      </c>
      <c r="J43" s="97" t="s">
        <v>1523</v>
      </c>
      <c r="K43" s="73">
        <v>27</v>
      </c>
      <c r="L43" s="146" t="s">
        <v>1524</v>
      </c>
      <c r="M43" s="89">
        <v>937</v>
      </c>
      <c r="N43" s="97" t="s">
        <v>1525</v>
      </c>
      <c r="O43" s="73">
        <v>12</v>
      </c>
      <c r="P43" s="146" t="s">
        <v>970</v>
      </c>
      <c r="Q43" s="89">
        <v>67</v>
      </c>
      <c r="R43" s="97" t="s">
        <v>1526</v>
      </c>
      <c r="S43" s="73" t="s">
        <v>1382</v>
      </c>
      <c r="T43" s="146" t="s">
        <v>1392</v>
      </c>
      <c r="U43" s="89">
        <v>788</v>
      </c>
      <c r="V43" s="97" t="s">
        <v>1527</v>
      </c>
    </row>
    <row r="44" spans="1:22" s="67" customFormat="1" ht="12">
      <c r="A44" s="88"/>
      <c r="B44" s="121" t="s">
        <v>1453</v>
      </c>
      <c r="C44" s="73" t="s">
        <v>1382</v>
      </c>
      <c r="D44" s="150" t="s">
        <v>1392</v>
      </c>
      <c r="E44" s="89">
        <v>2</v>
      </c>
      <c r="F44" s="97" t="s">
        <v>186</v>
      </c>
      <c r="G44" s="73">
        <v>78</v>
      </c>
      <c r="H44" s="146" t="s">
        <v>918</v>
      </c>
      <c r="I44" s="89">
        <v>672</v>
      </c>
      <c r="J44" s="97" t="s">
        <v>1462</v>
      </c>
      <c r="K44" s="73">
        <v>28</v>
      </c>
      <c r="L44" s="146" t="s">
        <v>1463</v>
      </c>
      <c r="M44" s="89">
        <v>1287</v>
      </c>
      <c r="N44" s="97" t="s">
        <v>1464</v>
      </c>
      <c r="O44" s="73">
        <v>12</v>
      </c>
      <c r="P44" s="146" t="s">
        <v>1172</v>
      </c>
      <c r="Q44" s="89">
        <v>58</v>
      </c>
      <c r="R44" s="97" t="s">
        <v>335</v>
      </c>
      <c r="S44" s="73" t="s">
        <v>1382</v>
      </c>
      <c r="T44" s="146" t="s">
        <v>1392</v>
      </c>
      <c r="U44" s="89">
        <v>1265</v>
      </c>
      <c r="V44" s="97" t="s">
        <v>1465</v>
      </c>
    </row>
    <row r="45" spans="1:22" s="67" customFormat="1" ht="12">
      <c r="A45" s="88"/>
      <c r="B45" s="121" t="s">
        <v>1386</v>
      </c>
      <c r="C45" s="73">
        <v>13</v>
      </c>
      <c r="D45" s="150" t="s">
        <v>1160</v>
      </c>
      <c r="E45" s="89">
        <v>3</v>
      </c>
      <c r="F45" s="97" t="s">
        <v>166</v>
      </c>
      <c r="G45" s="73">
        <v>77</v>
      </c>
      <c r="H45" s="146" t="s">
        <v>1394</v>
      </c>
      <c r="I45" s="89">
        <v>755</v>
      </c>
      <c r="J45" s="97" t="s">
        <v>1395</v>
      </c>
      <c r="K45" s="73">
        <v>29</v>
      </c>
      <c r="L45" s="146" t="s">
        <v>1396</v>
      </c>
      <c r="M45" s="89">
        <v>1009</v>
      </c>
      <c r="N45" s="97" t="s">
        <v>1397</v>
      </c>
      <c r="O45" s="73">
        <v>15</v>
      </c>
      <c r="P45" s="146" t="s">
        <v>1398</v>
      </c>
      <c r="Q45" s="89">
        <v>61</v>
      </c>
      <c r="R45" s="97" t="s">
        <v>1399</v>
      </c>
      <c r="S45" s="73" t="s">
        <v>1382</v>
      </c>
      <c r="T45" s="146" t="s">
        <v>1400</v>
      </c>
      <c r="U45" s="89">
        <v>884</v>
      </c>
      <c r="V45" s="97" t="s">
        <v>1401</v>
      </c>
    </row>
    <row r="46" spans="1:22" s="148" customFormat="1" ht="11.25">
      <c r="A46" s="88"/>
      <c r="B46" s="121" t="s">
        <v>1324</v>
      </c>
      <c r="C46" s="73">
        <v>12</v>
      </c>
      <c r="D46" s="150" t="s">
        <v>947</v>
      </c>
      <c r="E46" s="89">
        <v>4</v>
      </c>
      <c r="F46" s="97" t="s">
        <v>119</v>
      </c>
      <c r="G46" s="73">
        <v>77</v>
      </c>
      <c r="H46" s="146" t="s">
        <v>1331</v>
      </c>
      <c r="I46" s="89">
        <v>778</v>
      </c>
      <c r="J46" s="97" t="s">
        <v>1332</v>
      </c>
      <c r="K46" s="73">
        <v>37</v>
      </c>
      <c r="L46" s="146" t="s">
        <v>1333</v>
      </c>
      <c r="M46" s="89">
        <v>1012</v>
      </c>
      <c r="N46" s="97" t="s">
        <v>1334</v>
      </c>
      <c r="O46" s="73">
        <v>14</v>
      </c>
      <c r="P46" s="146" t="s">
        <v>1335</v>
      </c>
      <c r="Q46" s="89">
        <v>57</v>
      </c>
      <c r="R46" s="97" t="s">
        <v>1336</v>
      </c>
      <c r="S46" s="73">
        <v>1</v>
      </c>
      <c r="T46" s="146" t="s">
        <v>149</v>
      </c>
      <c r="U46" s="89">
        <v>989</v>
      </c>
      <c r="V46" s="97" t="s">
        <v>1337</v>
      </c>
    </row>
    <row r="47" spans="1:22" s="148" customFormat="1" ht="11.25">
      <c r="A47" s="88"/>
      <c r="B47" s="121" t="s">
        <v>1269</v>
      </c>
      <c r="C47" s="73">
        <v>13</v>
      </c>
      <c r="D47" s="150" t="s">
        <v>741</v>
      </c>
      <c r="E47" s="89">
        <v>3</v>
      </c>
      <c r="F47" s="97" t="s">
        <v>166</v>
      </c>
      <c r="G47" s="73">
        <v>74</v>
      </c>
      <c r="H47" s="146" t="s">
        <v>1278</v>
      </c>
      <c r="I47" s="89">
        <v>769</v>
      </c>
      <c r="J47" s="97" t="s">
        <v>1279</v>
      </c>
      <c r="K47" s="73">
        <v>36</v>
      </c>
      <c r="L47" s="146" t="s">
        <v>803</v>
      </c>
      <c r="M47" s="89">
        <v>1208</v>
      </c>
      <c r="N47" s="97" t="s">
        <v>1280</v>
      </c>
      <c r="O47" s="73">
        <v>14</v>
      </c>
      <c r="P47" s="146" t="s">
        <v>967</v>
      </c>
      <c r="Q47" s="89">
        <v>70</v>
      </c>
      <c r="R47" s="97" t="s">
        <v>1281</v>
      </c>
      <c r="S47" s="73">
        <v>1</v>
      </c>
      <c r="T47" s="146" t="s">
        <v>149</v>
      </c>
      <c r="U47" s="89">
        <v>1069</v>
      </c>
      <c r="V47" s="97" t="s">
        <v>1282</v>
      </c>
    </row>
    <row r="48" spans="1:22" ht="11.25">
      <c r="A48" s="71"/>
      <c r="B48" s="121" t="s">
        <v>1212</v>
      </c>
      <c r="C48" s="73">
        <v>11</v>
      </c>
      <c r="D48" s="150" t="s">
        <v>1217</v>
      </c>
      <c r="E48" s="89">
        <v>3</v>
      </c>
      <c r="F48" s="97" t="s">
        <v>208</v>
      </c>
      <c r="G48" s="73">
        <v>92</v>
      </c>
      <c r="H48" s="146" t="s">
        <v>1218</v>
      </c>
      <c r="I48" s="89">
        <v>693</v>
      </c>
      <c r="J48" s="97" t="s">
        <v>1219</v>
      </c>
      <c r="K48" s="73">
        <v>36</v>
      </c>
      <c r="L48" s="146" t="s">
        <v>1220</v>
      </c>
      <c r="M48" s="89">
        <v>1203</v>
      </c>
      <c r="N48" s="97" t="s">
        <v>1221</v>
      </c>
      <c r="O48" s="73">
        <v>13</v>
      </c>
      <c r="P48" s="146" t="s">
        <v>187</v>
      </c>
      <c r="Q48" s="89">
        <v>52</v>
      </c>
      <c r="R48" s="97" t="s">
        <v>1222</v>
      </c>
      <c r="S48" s="73">
        <v>1</v>
      </c>
      <c r="T48" s="146" t="s">
        <v>111</v>
      </c>
      <c r="U48" s="89">
        <v>924</v>
      </c>
      <c r="V48" s="97" t="s">
        <v>1223</v>
      </c>
    </row>
    <row r="49" spans="1:22" s="72" customFormat="1" ht="11.25">
      <c r="A49" s="71"/>
      <c r="B49" s="121" t="s">
        <v>1153</v>
      </c>
      <c r="C49" s="73">
        <v>2</v>
      </c>
      <c r="D49" s="145" t="s">
        <v>164</v>
      </c>
      <c r="E49" s="89">
        <v>3</v>
      </c>
      <c r="F49" s="97" t="s">
        <v>166</v>
      </c>
      <c r="G49" s="73">
        <v>143</v>
      </c>
      <c r="H49" s="146" t="s">
        <v>1163</v>
      </c>
      <c r="I49" s="89">
        <v>643</v>
      </c>
      <c r="J49" s="97" t="s">
        <v>1164</v>
      </c>
      <c r="K49" s="73">
        <v>38</v>
      </c>
      <c r="L49" s="146" t="s">
        <v>1165</v>
      </c>
      <c r="M49" s="89">
        <v>967</v>
      </c>
      <c r="N49" s="97" t="s">
        <v>1166</v>
      </c>
      <c r="O49" s="73">
        <v>14</v>
      </c>
      <c r="P49" s="146" t="s">
        <v>1167</v>
      </c>
      <c r="Q49" s="89">
        <v>55</v>
      </c>
      <c r="R49" s="97" t="s">
        <v>1168</v>
      </c>
      <c r="S49" s="73">
        <v>1</v>
      </c>
      <c r="T49" s="146" t="s">
        <v>149</v>
      </c>
      <c r="U49" s="89">
        <v>888</v>
      </c>
      <c r="V49" s="97" t="s">
        <v>1169</v>
      </c>
    </row>
    <row r="50" spans="1:22" s="72" customFormat="1" ht="11.25">
      <c r="A50" s="60"/>
      <c r="B50" s="61"/>
      <c r="C50" s="61"/>
      <c r="D50" s="123"/>
      <c r="E50" s="61"/>
      <c r="F50" s="75"/>
      <c r="G50" s="61"/>
      <c r="H50" s="75"/>
      <c r="I50" s="61"/>
      <c r="J50" s="75"/>
      <c r="K50" s="61"/>
      <c r="L50" s="75"/>
      <c r="M50" s="76"/>
      <c r="N50" s="75"/>
      <c r="O50" s="61"/>
      <c r="P50" s="75"/>
      <c r="Q50" s="61"/>
      <c r="R50" s="75"/>
      <c r="S50" s="61"/>
      <c r="T50" s="75"/>
      <c r="U50" s="61"/>
      <c r="V50" s="75"/>
    </row>
    <row r="51" spans="1:22" s="72" customFormat="1" ht="11.25">
      <c r="A51" s="88" t="s">
        <v>1155</v>
      </c>
      <c r="C51" s="236">
        <v>25</v>
      </c>
      <c r="D51" s="236"/>
      <c r="E51" s="236">
        <v>23</v>
      </c>
      <c r="F51" s="236"/>
      <c r="G51" s="236">
        <v>725</v>
      </c>
      <c r="H51" s="236"/>
      <c r="I51" s="236">
        <v>906</v>
      </c>
      <c r="J51" s="236"/>
      <c r="K51" s="236">
        <v>181</v>
      </c>
      <c r="L51" s="236"/>
      <c r="M51" s="236">
        <v>10000</v>
      </c>
      <c r="N51" s="236"/>
      <c r="O51" s="236">
        <v>45</v>
      </c>
      <c r="P51" s="236"/>
      <c r="Q51" s="236">
        <v>254</v>
      </c>
      <c r="R51" s="236"/>
      <c r="S51" s="236">
        <v>22</v>
      </c>
      <c r="T51" s="236"/>
      <c r="U51" s="236">
        <v>1691</v>
      </c>
      <c r="V51" s="236"/>
    </row>
    <row r="52" spans="1:22" s="67" customFormat="1" ht="12">
      <c r="A52" s="88"/>
      <c r="B52" s="121" t="s">
        <v>1096</v>
      </c>
      <c r="C52" s="79">
        <v>2</v>
      </c>
      <c r="D52" s="93" t="s">
        <v>272</v>
      </c>
      <c r="E52" s="89">
        <v>4</v>
      </c>
      <c r="F52" s="97" t="s">
        <v>57</v>
      </c>
      <c r="G52" s="79">
        <v>125</v>
      </c>
      <c r="H52" s="93" t="s">
        <v>1103</v>
      </c>
      <c r="I52" s="89">
        <v>696</v>
      </c>
      <c r="J52" s="97" t="s">
        <v>1104</v>
      </c>
      <c r="K52" s="79">
        <v>40</v>
      </c>
      <c r="L52" s="93" t="s">
        <v>1105</v>
      </c>
      <c r="M52" s="89">
        <v>1070</v>
      </c>
      <c r="N52" s="97" t="s">
        <v>1106</v>
      </c>
      <c r="O52" s="79">
        <v>16</v>
      </c>
      <c r="P52" s="93" t="s">
        <v>1107</v>
      </c>
      <c r="Q52" s="89">
        <v>62</v>
      </c>
      <c r="R52" s="97" t="s">
        <v>1108</v>
      </c>
      <c r="S52" s="79">
        <v>1</v>
      </c>
      <c r="T52" s="93" t="s">
        <v>272</v>
      </c>
      <c r="U52" s="89">
        <v>878</v>
      </c>
      <c r="V52" s="97" t="s">
        <v>1109</v>
      </c>
    </row>
    <row r="53" spans="1:22" s="72" customFormat="1" ht="11.25">
      <c r="A53" s="88"/>
      <c r="B53" s="121" t="s">
        <v>1037</v>
      </c>
      <c r="C53" s="79">
        <v>5</v>
      </c>
      <c r="D53" s="127" t="s">
        <v>215</v>
      </c>
      <c r="E53" s="89">
        <v>3</v>
      </c>
      <c r="F53" s="97" t="s">
        <v>166</v>
      </c>
      <c r="G53" s="79">
        <v>129</v>
      </c>
      <c r="H53" s="93" t="s">
        <v>1045</v>
      </c>
      <c r="I53" s="89">
        <v>844</v>
      </c>
      <c r="J53" s="97" t="s">
        <v>1094</v>
      </c>
      <c r="K53" s="79">
        <v>48</v>
      </c>
      <c r="L53" s="93" t="s">
        <v>1046</v>
      </c>
      <c r="M53" s="89">
        <v>1763</v>
      </c>
      <c r="N53" s="97" t="s">
        <v>1047</v>
      </c>
      <c r="O53" s="79">
        <v>19</v>
      </c>
      <c r="P53" s="93" t="s">
        <v>1048</v>
      </c>
      <c r="Q53" s="89">
        <v>77</v>
      </c>
      <c r="R53" s="97" t="s">
        <v>1049</v>
      </c>
      <c r="S53" s="79">
        <v>5</v>
      </c>
      <c r="T53" s="93" t="s">
        <v>94</v>
      </c>
      <c r="U53" s="89">
        <v>931</v>
      </c>
      <c r="V53" s="97" t="s">
        <v>1050</v>
      </c>
    </row>
    <row r="54" spans="1:22" s="67" customFormat="1" ht="12">
      <c r="A54" s="88"/>
      <c r="B54" s="121" t="s">
        <v>978</v>
      </c>
      <c r="C54" s="79">
        <v>4</v>
      </c>
      <c r="D54" s="127" t="s">
        <v>266</v>
      </c>
      <c r="E54" s="89">
        <v>3</v>
      </c>
      <c r="F54" s="97" t="s">
        <v>166</v>
      </c>
      <c r="G54" s="79">
        <v>152</v>
      </c>
      <c r="H54" s="93" t="s">
        <v>986</v>
      </c>
      <c r="I54" s="89">
        <v>864</v>
      </c>
      <c r="J54" s="97" t="s">
        <v>987</v>
      </c>
      <c r="K54" s="79">
        <v>47</v>
      </c>
      <c r="L54" s="93" t="s">
        <v>988</v>
      </c>
      <c r="M54" s="89">
        <v>1342</v>
      </c>
      <c r="N54" s="97" t="s">
        <v>989</v>
      </c>
      <c r="O54" s="79">
        <v>19</v>
      </c>
      <c r="P54" s="93" t="s">
        <v>990</v>
      </c>
      <c r="Q54" s="89">
        <v>80</v>
      </c>
      <c r="R54" s="97" t="s">
        <v>991</v>
      </c>
      <c r="S54" s="79">
        <v>2</v>
      </c>
      <c r="T54" s="93" t="s">
        <v>109</v>
      </c>
      <c r="U54" s="89">
        <v>949</v>
      </c>
      <c r="V54" s="97" t="s">
        <v>992</v>
      </c>
    </row>
    <row r="55" spans="1:22" s="72" customFormat="1" ht="11.25">
      <c r="A55" s="88"/>
      <c r="B55" s="72" t="s">
        <v>916</v>
      </c>
      <c r="C55" s="79">
        <v>4</v>
      </c>
      <c r="D55" s="127" t="s">
        <v>272</v>
      </c>
      <c r="E55" s="89">
        <v>3</v>
      </c>
      <c r="F55" s="97" t="s">
        <v>208</v>
      </c>
      <c r="G55" s="79">
        <v>131</v>
      </c>
      <c r="H55" s="93" t="s">
        <v>923</v>
      </c>
      <c r="I55" s="89">
        <v>789</v>
      </c>
      <c r="J55" s="97" t="s">
        <v>924</v>
      </c>
      <c r="K55" s="79">
        <v>49</v>
      </c>
      <c r="L55" s="93" t="s">
        <v>925</v>
      </c>
      <c r="M55" s="89">
        <v>1160</v>
      </c>
      <c r="N55" s="97" t="s">
        <v>926</v>
      </c>
      <c r="O55" s="79">
        <v>20</v>
      </c>
      <c r="P55" s="93" t="s">
        <v>927</v>
      </c>
      <c r="Q55" s="89">
        <v>54</v>
      </c>
      <c r="R55" s="97" t="s">
        <v>928</v>
      </c>
      <c r="S55" s="79">
        <v>1</v>
      </c>
      <c r="T55" s="93" t="s">
        <v>66</v>
      </c>
      <c r="U55" s="89">
        <v>861</v>
      </c>
      <c r="V55" s="97" t="s">
        <v>929</v>
      </c>
    </row>
    <row r="56" spans="1:22" s="72" customFormat="1" ht="11.25">
      <c r="A56" s="88"/>
      <c r="B56" s="72" t="s">
        <v>855</v>
      </c>
      <c r="C56" s="79">
        <v>4</v>
      </c>
      <c r="D56" s="127" t="s">
        <v>117</v>
      </c>
      <c r="E56" s="89">
        <v>4</v>
      </c>
      <c r="F56" s="97" t="s">
        <v>57</v>
      </c>
      <c r="G56" s="79">
        <v>129</v>
      </c>
      <c r="H56" s="93" t="s">
        <v>862</v>
      </c>
      <c r="I56" s="89">
        <v>806</v>
      </c>
      <c r="J56" s="97" t="s">
        <v>863</v>
      </c>
      <c r="K56" s="79">
        <v>50</v>
      </c>
      <c r="L56" s="93" t="s">
        <v>864</v>
      </c>
      <c r="M56" s="89">
        <v>812</v>
      </c>
      <c r="N56" s="97" t="s">
        <v>865</v>
      </c>
      <c r="O56" s="79">
        <v>22</v>
      </c>
      <c r="P56" s="93" t="s">
        <v>866</v>
      </c>
      <c r="Q56" s="89">
        <v>58</v>
      </c>
      <c r="R56" s="97" t="s">
        <v>867</v>
      </c>
      <c r="S56" s="79">
        <v>2</v>
      </c>
      <c r="T56" s="93" t="s">
        <v>66</v>
      </c>
      <c r="U56" s="89">
        <v>935</v>
      </c>
      <c r="V56" s="97" t="s">
        <v>868</v>
      </c>
    </row>
    <row r="57" spans="1:22" s="72" customFormat="1" ht="11.25">
      <c r="A57" s="88"/>
      <c r="B57" s="72" t="s">
        <v>784</v>
      </c>
      <c r="C57" s="79">
        <v>5</v>
      </c>
      <c r="D57" s="127" t="s">
        <v>786</v>
      </c>
      <c r="E57" s="89">
        <v>5</v>
      </c>
      <c r="F57" s="97" t="s">
        <v>262</v>
      </c>
      <c r="G57" s="79">
        <v>143</v>
      </c>
      <c r="H57" s="93" t="s">
        <v>788</v>
      </c>
      <c r="I57" s="89">
        <v>852</v>
      </c>
      <c r="J57" s="97" t="s">
        <v>789</v>
      </c>
      <c r="K57" s="79">
        <v>51</v>
      </c>
      <c r="L57" s="93" t="s">
        <v>791</v>
      </c>
      <c r="M57" s="89">
        <v>448</v>
      </c>
      <c r="N57" s="97" t="s">
        <v>792</v>
      </c>
      <c r="O57" s="79">
        <v>21</v>
      </c>
      <c r="P57" s="93" t="s">
        <v>465</v>
      </c>
      <c r="Q57" s="89">
        <v>57</v>
      </c>
      <c r="R57" s="97" t="s">
        <v>794</v>
      </c>
      <c r="S57" s="79">
        <v>2</v>
      </c>
      <c r="T57" s="93" t="s">
        <v>111</v>
      </c>
      <c r="U57" s="89">
        <v>1040</v>
      </c>
      <c r="V57" s="97" t="s">
        <v>837</v>
      </c>
    </row>
    <row r="58" spans="1:22" s="73" customFormat="1" ht="11.25">
      <c r="A58" s="88"/>
      <c r="B58" s="72" t="s">
        <v>719</v>
      </c>
      <c r="C58" s="79">
        <v>3</v>
      </c>
      <c r="D58" s="127" t="s">
        <v>111</v>
      </c>
      <c r="E58" s="89">
        <v>4</v>
      </c>
      <c r="F58" s="97" t="s">
        <v>119</v>
      </c>
      <c r="G58" s="79">
        <v>117</v>
      </c>
      <c r="H58" s="93" t="s">
        <v>730</v>
      </c>
      <c r="I58" s="89">
        <v>737</v>
      </c>
      <c r="J58" s="97" t="s">
        <v>731</v>
      </c>
      <c r="K58" s="79">
        <v>48</v>
      </c>
      <c r="L58" s="93" t="s">
        <v>732</v>
      </c>
      <c r="M58" s="89">
        <v>608</v>
      </c>
      <c r="N58" s="97" t="s">
        <v>733</v>
      </c>
      <c r="O58" s="79">
        <v>17</v>
      </c>
      <c r="P58" s="93" t="s">
        <v>734</v>
      </c>
      <c r="Q58" s="89">
        <v>49</v>
      </c>
      <c r="R58" s="97" t="s">
        <v>735</v>
      </c>
      <c r="S58" s="79">
        <v>2</v>
      </c>
      <c r="T58" s="93" t="s">
        <v>186</v>
      </c>
      <c r="U58" s="89">
        <v>694</v>
      </c>
      <c r="V58" s="97" t="s">
        <v>736</v>
      </c>
    </row>
    <row r="59" spans="1:22" s="73" customFormat="1" ht="11.25">
      <c r="A59" s="88"/>
      <c r="B59" s="72" t="s">
        <v>655</v>
      </c>
      <c r="C59" s="79">
        <v>4</v>
      </c>
      <c r="D59" s="127" t="s">
        <v>109</v>
      </c>
      <c r="E59" s="89">
        <v>4</v>
      </c>
      <c r="F59" s="97" t="s">
        <v>57</v>
      </c>
      <c r="G59" s="79">
        <v>203</v>
      </c>
      <c r="H59" s="93" t="s">
        <v>664</v>
      </c>
      <c r="I59" s="89">
        <v>825</v>
      </c>
      <c r="J59" s="97" t="s">
        <v>665</v>
      </c>
      <c r="K59" s="79">
        <v>46</v>
      </c>
      <c r="L59" s="93" t="s">
        <v>666</v>
      </c>
      <c r="M59" s="89">
        <v>852</v>
      </c>
      <c r="N59" s="97" t="s">
        <v>667</v>
      </c>
      <c r="O59" s="79">
        <v>20</v>
      </c>
      <c r="P59" s="93" t="s">
        <v>668</v>
      </c>
      <c r="Q59" s="89">
        <v>62</v>
      </c>
      <c r="R59" s="97" t="s">
        <v>669</v>
      </c>
      <c r="S59" s="79">
        <v>4</v>
      </c>
      <c r="T59" s="93" t="s">
        <v>109</v>
      </c>
      <c r="U59" s="89">
        <v>744</v>
      </c>
      <c r="V59" s="97" t="s">
        <v>670</v>
      </c>
    </row>
    <row r="60" spans="2:22" s="73" customFormat="1" ht="11.25">
      <c r="B60" s="72" t="s">
        <v>365</v>
      </c>
      <c r="C60" s="79">
        <v>4</v>
      </c>
      <c r="D60" s="127" t="s">
        <v>367</v>
      </c>
      <c r="E60" s="89">
        <v>4</v>
      </c>
      <c r="F60" s="97" t="s">
        <v>119</v>
      </c>
      <c r="G60" s="79">
        <v>118</v>
      </c>
      <c r="H60" s="93" t="s">
        <v>370</v>
      </c>
      <c r="I60" s="89">
        <v>778</v>
      </c>
      <c r="J60" s="97" t="s">
        <v>379</v>
      </c>
      <c r="K60" s="79">
        <v>55</v>
      </c>
      <c r="L60" s="93" t="s">
        <v>388</v>
      </c>
      <c r="M60" s="89">
        <v>1316</v>
      </c>
      <c r="N60" s="97" t="s">
        <v>540</v>
      </c>
      <c r="O60" s="79">
        <v>17</v>
      </c>
      <c r="P60" s="93" t="s">
        <v>397</v>
      </c>
      <c r="Q60" s="89">
        <v>45</v>
      </c>
      <c r="R60" s="97" t="s">
        <v>421</v>
      </c>
      <c r="S60" s="79">
        <v>4</v>
      </c>
      <c r="T60" s="93" t="s">
        <v>297</v>
      </c>
      <c r="U60" s="89">
        <v>734</v>
      </c>
      <c r="V60" s="97" t="s">
        <v>413</v>
      </c>
    </row>
    <row r="61" spans="1:22" ht="11.25">
      <c r="A61" s="84" t="s">
        <v>572</v>
      </c>
      <c r="B61" s="72" t="s">
        <v>55</v>
      </c>
      <c r="C61" s="79">
        <v>3</v>
      </c>
      <c r="D61" s="127" t="s">
        <v>66</v>
      </c>
      <c r="E61" s="89">
        <v>3</v>
      </c>
      <c r="F61" s="97" t="s">
        <v>111</v>
      </c>
      <c r="G61" s="79">
        <v>123</v>
      </c>
      <c r="H61" s="93" t="s">
        <v>112</v>
      </c>
      <c r="I61" s="89">
        <v>679</v>
      </c>
      <c r="J61" s="97" t="s">
        <v>113</v>
      </c>
      <c r="K61" s="79">
        <v>55</v>
      </c>
      <c r="L61" s="93" t="s">
        <v>114</v>
      </c>
      <c r="M61" s="89">
        <v>832</v>
      </c>
      <c r="N61" s="97" t="s">
        <v>535</v>
      </c>
      <c r="O61" s="79">
        <v>14</v>
      </c>
      <c r="P61" s="93" t="s">
        <v>115</v>
      </c>
      <c r="Q61" s="89">
        <v>48</v>
      </c>
      <c r="R61" s="97" t="s">
        <v>116</v>
      </c>
      <c r="S61" s="79">
        <v>4</v>
      </c>
      <c r="T61" s="93" t="s">
        <v>117</v>
      </c>
      <c r="U61" s="89">
        <v>713</v>
      </c>
      <c r="V61" s="97" t="s">
        <v>118</v>
      </c>
    </row>
    <row r="62" spans="1:22" ht="11.25">
      <c r="A62" s="84" t="s">
        <v>570</v>
      </c>
      <c r="B62" s="72" t="s">
        <v>64</v>
      </c>
      <c r="C62" s="79">
        <v>3</v>
      </c>
      <c r="D62" s="127" t="s">
        <v>119</v>
      </c>
      <c r="E62" s="89">
        <v>5</v>
      </c>
      <c r="F62" s="97" t="s">
        <v>120</v>
      </c>
      <c r="G62" s="79">
        <v>90</v>
      </c>
      <c r="H62" s="93" t="s">
        <v>121</v>
      </c>
      <c r="I62" s="89">
        <v>683</v>
      </c>
      <c r="J62" s="97" t="s">
        <v>122</v>
      </c>
      <c r="K62" s="79">
        <v>60</v>
      </c>
      <c r="L62" s="93" t="s">
        <v>123</v>
      </c>
      <c r="M62" s="89">
        <v>1898</v>
      </c>
      <c r="N62" s="97" t="s">
        <v>523</v>
      </c>
      <c r="O62" s="79">
        <v>16</v>
      </c>
      <c r="P62" s="93" t="s">
        <v>124</v>
      </c>
      <c r="Q62" s="89">
        <v>42</v>
      </c>
      <c r="R62" s="97" t="s">
        <v>125</v>
      </c>
      <c r="S62" s="79">
        <v>2</v>
      </c>
      <c r="T62" s="93" t="s">
        <v>126</v>
      </c>
      <c r="U62" s="89">
        <v>713</v>
      </c>
      <c r="V62" s="97" t="s">
        <v>127</v>
      </c>
    </row>
    <row r="63" spans="1:22" ht="12.75">
      <c r="A63" s="65"/>
      <c r="B63" s="61" t="s">
        <v>74</v>
      </c>
      <c r="C63" s="80">
        <v>3</v>
      </c>
      <c r="D63" s="128" t="s">
        <v>128</v>
      </c>
      <c r="E63" s="91">
        <v>5</v>
      </c>
      <c r="F63" s="99" t="s">
        <v>95</v>
      </c>
      <c r="G63" s="80">
        <v>85</v>
      </c>
      <c r="H63" s="95" t="s">
        <v>129</v>
      </c>
      <c r="I63" s="91">
        <v>654</v>
      </c>
      <c r="J63" s="99" t="s">
        <v>130</v>
      </c>
      <c r="K63" s="80">
        <v>59</v>
      </c>
      <c r="L63" s="95" t="s">
        <v>131</v>
      </c>
      <c r="M63" s="91">
        <v>2017</v>
      </c>
      <c r="N63" s="99" t="s">
        <v>526</v>
      </c>
      <c r="O63" s="80">
        <v>12</v>
      </c>
      <c r="P63" s="95" t="s">
        <v>132</v>
      </c>
      <c r="Q63" s="91">
        <v>39</v>
      </c>
      <c r="R63" s="99" t="s">
        <v>133</v>
      </c>
      <c r="S63" s="80">
        <v>2</v>
      </c>
      <c r="T63" s="95" t="s">
        <v>126</v>
      </c>
      <c r="U63" s="91">
        <v>671</v>
      </c>
      <c r="V63" s="99" t="s">
        <v>134</v>
      </c>
    </row>
    <row r="64" spans="1:22" s="77" customFormat="1" ht="12.75" customHeight="1">
      <c r="A64" s="60"/>
      <c r="B64" s="61" t="s">
        <v>83</v>
      </c>
      <c r="C64" s="80">
        <v>2</v>
      </c>
      <c r="D64" s="128" t="s">
        <v>126</v>
      </c>
      <c r="E64" s="91">
        <v>16</v>
      </c>
      <c r="F64" s="99" t="s">
        <v>135</v>
      </c>
      <c r="G64" s="80">
        <v>130</v>
      </c>
      <c r="H64" s="95" t="s">
        <v>136</v>
      </c>
      <c r="I64" s="91">
        <v>683</v>
      </c>
      <c r="J64" s="99" t="s">
        <v>137</v>
      </c>
      <c r="K64" s="80">
        <v>69</v>
      </c>
      <c r="L64" s="95" t="s">
        <v>138</v>
      </c>
      <c r="M64" s="91">
        <v>2068</v>
      </c>
      <c r="N64" s="99" t="s">
        <v>565</v>
      </c>
      <c r="O64" s="80">
        <v>17</v>
      </c>
      <c r="P64" s="95" t="s">
        <v>139</v>
      </c>
      <c r="Q64" s="91">
        <v>52</v>
      </c>
      <c r="R64" s="99" t="s">
        <v>140</v>
      </c>
      <c r="S64" s="80">
        <v>1</v>
      </c>
      <c r="T64" s="95" t="s">
        <v>141</v>
      </c>
      <c r="U64" s="91">
        <v>708</v>
      </c>
      <c r="V64" s="99" t="s">
        <v>142</v>
      </c>
    </row>
    <row r="65" spans="1:22" s="77" customFormat="1" ht="12.75" customHeight="1">
      <c r="A65" s="60"/>
      <c r="B65" s="61" t="s">
        <v>93</v>
      </c>
      <c r="C65" s="80">
        <v>2</v>
      </c>
      <c r="D65" s="128" t="s">
        <v>111</v>
      </c>
      <c r="E65" s="91">
        <v>19</v>
      </c>
      <c r="F65" s="99" t="s">
        <v>143</v>
      </c>
      <c r="G65" s="80">
        <v>129</v>
      </c>
      <c r="H65" s="95" t="s">
        <v>144</v>
      </c>
      <c r="I65" s="91">
        <v>709</v>
      </c>
      <c r="J65" s="99" t="s">
        <v>145</v>
      </c>
      <c r="K65" s="80">
        <v>81</v>
      </c>
      <c r="L65" s="95" t="s">
        <v>146</v>
      </c>
      <c r="M65" s="91">
        <v>2343</v>
      </c>
      <c r="N65" s="99" t="s">
        <v>564</v>
      </c>
      <c r="O65" s="80">
        <v>23</v>
      </c>
      <c r="P65" s="95" t="s">
        <v>147</v>
      </c>
      <c r="Q65" s="91">
        <v>71</v>
      </c>
      <c r="R65" s="99" t="s">
        <v>148</v>
      </c>
      <c r="S65" s="80">
        <v>1</v>
      </c>
      <c r="T65" s="95" t="s">
        <v>149</v>
      </c>
      <c r="U65" s="91">
        <v>803</v>
      </c>
      <c r="V65" s="99" t="s">
        <v>150</v>
      </c>
    </row>
    <row r="66" spans="2:22" s="77" customFormat="1" ht="12.75" customHeight="1">
      <c r="B66" s="74" t="s">
        <v>102</v>
      </c>
      <c r="C66" s="79">
        <v>2</v>
      </c>
      <c r="D66" s="127" t="s">
        <v>126</v>
      </c>
      <c r="E66" s="89">
        <v>20</v>
      </c>
      <c r="F66" s="97" t="s">
        <v>151</v>
      </c>
      <c r="G66" s="79">
        <v>209</v>
      </c>
      <c r="H66" s="93" t="s">
        <v>152</v>
      </c>
      <c r="I66" s="89">
        <v>748</v>
      </c>
      <c r="J66" s="97" t="s">
        <v>153</v>
      </c>
      <c r="K66" s="79">
        <v>93</v>
      </c>
      <c r="L66" s="93" t="s">
        <v>154</v>
      </c>
      <c r="M66" s="89">
        <v>2556</v>
      </c>
      <c r="N66" s="97" t="s">
        <v>563</v>
      </c>
      <c r="O66" s="79">
        <v>20</v>
      </c>
      <c r="P66" s="93" t="s">
        <v>155</v>
      </c>
      <c r="Q66" s="89">
        <v>88</v>
      </c>
      <c r="R66" s="97" t="s">
        <v>156</v>
      </c>
      <c r="S66" s="79">
        <v>1</v>
      </c>
      <c r="T66" s="93" t="s">
        <v>141</v>
      </c>
      <c r="U66" s="89">
        <v>1012</v>
      </c>
      <c r="V66" s="97" t="s">
        <v>157</v>
      </c>
    </row>
    <row r="67" spans="1:22" s="67" customFormat="1" ht="12">
      <c r="A67" s="62"/>
      <c r="B67" s="63" t="s">
        <v>578</v>
      </c>
      <c r="C67" s="81">
        <v>0</v>
      </c>
      <c r="D67" s="129" t="s">
        <v>149</v>
      </c>
      <c r="E67" s="92">
        <v>25</v>
      </c>
      <c r="F67" s="100" t="s">
        <v>587</v>
      </c>
      <c r="G67" s="81">
        <v>218</v>
      </c>
      <c r="H67" s="96" t="s">
        <v>588</v>
      </c>
      <c r="I67" s="92">
        <v>862</v>
      </c>
      <c r="J67" s="100" t="s">
        <v>589</v>
      </c>
      <c r="K67" s="81">
        <v>158</v>
      </c>
      <c r="L67" s="96" t="s">
        <v>590</v>
      </c>
      <c r="M67" s="92">
        <v>2980</v>
      </c>
      <c r="N67" s="100" t="s">
        <v>591</v>
      </c>
      <c r="O67" s="81">
        <v>9</v>
      </c>
      <c r="P67" s="96" t="s">
        <v>592</v>
      </c>
      <c r="Q67" s="92">
        <v>104</v>
      </c>
      <c r="R67" s="100" t="s">
        <v>593</v>
      </c>
      <c r="S67" s="81">
        <v>1</v>
      </c>
      <c r="T67" s="96" t="s">
        <v>249</v>
      </c>
      <c r="U67" s="92">
        <v>1320</v>
      </c>
      <c r="V67" s="100" t="s">
        <v>594</v>
      </c>
    </row>
    <row r="68" spans="1:22" s="67" customFormat="1" ht="12">
      <c r="A68" s="83" t="s">
        <v>366</v>
      </c>
      <c r="B68" s="74"/>
      <c r="C68" s="79"/>
      <c r="D68" s="127"/>
      <c r="E68" s="79"/>
      <c r="F68" s="93"/>
      <c r="G68" s="79"/>
      <c r="H68" s="93"/>
      <c r="I68" s="79"/>
      <c r="J68" s="93"/>
      <c r="K68" s="79"/>
      <c r="L68" s="93"/>
      <c r="M68" s="79"/>
      <c r="N68" s="93"/>
      <c r="O68" s="79"/>
      <c r="P68" s="93"/>
      <c r="Q68" s="79"/>
      <c r="R68" s="93"/>
      <c r="S68" s="79"/>
      <c r="T68" s="93"/>
      <c r="U68" s="79"/>
      <c r="V68" s="93"/>
    </row>
    <row r="69" spans="1:22" s="67" customFormat="1" ht="12.75">
      <c r="A69" s="88" t="s">
        <v>1154</v>
      </c>
      <c r="C69" s="232">
        <v>26</v>
      </c>
      <c r="D69" s="233"/>
      <c r="E69" s="232">
        <v>25</v>
      </c>
      <c r="F69" s="233"/>
      <c r="G69" s="232">
        <v>766</v>
      </c>
      <c r="H69" s="233"/>
      <c r="I69" s="232">
        <v>1180</v>
      </c>
      <c r="J69" s="233"/>
      <c r="K69" s="232">
        <v>191</v>
      </c>
      <c r="L69" s="233"/>
      <c r="M69" s="232">
        <v>11000</v>
      </c>
      <c r="N69" s="233"/>
      <c r="O69" s="232">
        <v>48</v>
      </c>
      <c r="P69" s="233"/>
      <c r="Q69" s="232">
        <v>268</v>
      </c>
      <c r="R69" s="233"/>
      <c r="S69" s="232">
        <v>23</v>
      </c>
      <c r="T69" s="233"/>
      <c r="U69" s="232"/>
      <c r="V69" s="233"/>
    </row>
    <row r="70" spans="1:22" s="67" customFormat="1" ht="12">
      <c r="A70" s="88"/>
      <c r="B70" s="148" t="s">
        <v>1626</v>
      </c>
      <c r="C70" s="73" t="s">
        <v>1382</v>
      </c>
      <c r="D70" s="145" t="s">
        <v>1392</v>
      </c>
      <c r="E70" s="89">
        <v>1</v>
      </c>
      <c r="F70" s="97" t="s">
        <v>186</v>
      </c>
      <c r="G70" s="73">
        <v>36</v>
      </c>
      <c r="H70" s="146" t="s">
        <v>1638</v>
      </c>
      <c r="I70" s="89">
        <v>656</v>
      </c>
      <c r="J70" s="97" t="s">
        <v>1639</v>
      </c>
      <c r="K70" s="73">
        <v>23</v>
      </c>
      <c r="L70" s="146" t="s">
        <v>1640</v>
      </c>
      <c r="M70" s="89">
        <v>1408</v>
      </c>
      <c r="N70" s="97" t="s">
        <v>1641</v>
      </c>
      <c r="O70" s="73">
        <v>10</v>
      </c>
      <c r="P70" s="146" t="s">
        <v>191</v>
      </c>
      <c r="Q70" s="89">
        <v>30</v>
      </c>
      <c r="R70" s="97" t="s">
        <v>1642</v>
      </c>
      <c r="S70" s="73" t="s">
        <v>1382</v>
      </c>
      <c r="T70" s="146" t="s">
        <v>1392</v>
      </c>
      <c r="U70" s="89">
        <v>760</v>
      </c>
      <c r="V70" s="97" t="s">
        <v>1643</v>
      </c>
    </row>
    <row r="71" spans="1:22" s="67" customFormat="1" ht="12">
      <c r="A71" s="88"/>
      <c r="B71" s="148" t="s">
        <v>1573</v>
      </c>
      <c r="C71" s="73" t="s">
        <v>1382</v>
      </c>
      <c r="D71" s="145" t="s">
        <v>1392</v>
      </c>
      <c r="E71" s="89" t="s">
        <v>1414</v>
      </c>
      <c r="F71" s="97" t="s">
        <v>1415</v>
      </c>
      <c r="G71" s="73">
        <v>37</v>
      </c>
      <c r="H71" s="146" t="s">
        <v>1577</v>
      </c>
      <c r="I71" s="89">
        <v>683</v>
      </c>
      <c r="J71" s="97" t="s">
        <v>1583</v>
      </c>
      <c r="K71" s="73">
        <v>21</v>
      </c>
      <c r="L71" s="146" t="s">
        <v>1590</v>
      </c>
      <c r="M71" s="89">
        <v>1187</v>
      </c>
      <c r="N71" s="97" t="s">
        <v>1596</v>
      </c>
      <c r="O71" s="73">
        <v>10</v>
      </c>
      <c r="P71" s="146" t="s">
        <v>1143</v>
      </c>
      <c r="Q71" s="89">
        <v>32</v>
      </c>
      <c r="R71" s="97" t="s">
        <v>1605</v>
      </c>
      <c r="S71" s="73" t="s">
        <v>1382</v>
      </c>
      <c r="T71" s="146" t="s">
        <v>1387</v>
      </c>
      <c r="U71" s="89">
        <v>770</v>
      </c>
      <c r="V71" s="97" t="s">
        <v>1611</v>
      </c>
    </row>
    <row r="72" spans="1:22" s="67" customFormat="1" ht="12">
      <c r="A72" s="88"/>
      <c r="B72" s="121" t="s">
        <v>1514</v>
      </c>
      <c r="C72" s="73" t="s">
        <v>1382</v>
      </c>
      <c r="D72" s="145" t="s">
        <v>1392</v>
      </c>
      <c r="E72" s="89">
        <v>1</v>
      </c>
      <c r="F72" s="97" t="s">
        <v>943</v>
      </c>
      <c r="G72" s="73">
        <v>37</v>
      </c>
      <c r="H72" s="146" t="s">
        <v>1528</v>
      </c>
      <c r="I72" s="89">
        <v>699</v>
      </c>
      <c r="J72" s="97" t="s">
        <v>1529</v>
      </c>
      <c r="K72" s="73">
        <v>24</v>
      </c>
      <c r="L72" s="146" t="s">
        <v>1530</v>
      </c>
      <c r="M72" s="89">
        <v>1386</v>
      </c>
      <c r="N72" s="97" t="s">
        <v>1531</v>
      </c>
      <c r="O72" s="73">
        <v>11</v>
      </c>
      <c r="P72" s="146" t="s">
        <v>728</v>
      </c>
      <c r="Q72" s="89">
        <v>33</v>
      </c>
      <c r="R72" s="97" t="s">
        <v>1220</v>
      </c>
      <c r="S72" s="73" t="s">
        <v>1382</v>
      </c>
      <c r="T72" s="146" t="s">
        <v>1400</v>
      </c>
      <c r="U72" s="89">
        <v>842</v>
      </c>
      <c r="V72" s="97" t="s">
        <v>1532</v>
      </c>
    </row>
    <row r="73" spans="1:22" s="67" customFormat="1" ht="12">
      <c r="A73" s="88"/>
      <c r="B73" s="121" t="s">
        <v>1453</v>
      </c>
      <c r="C73" s="73" t="s">
        <v>1382</v>
      </c>
      <c r="D73" s="145" t="s">
        <v>1392</v>
      </c>
      <c r="E73" s="89">
        <v>1</v>
      </c>
      <c r="F73" s="97" t="s">
        <v>186</v>
      </c>
      <c r="G73" s="73">
        <v>47</v>
      </c>
      <c r="H73" s="146" t="s">
        <v>1466</v>
      </c>
      <c r="I73" s="89">
        <v>753</v>
      </c>
      <c r="J73" s="97" t="s">
        <v>1467</v>
      </c>
      <c r="K73" s="73">
        <v>25</v>
      </c>
      <c r="L73" s="146" t="s">
        <v>1468</v>
      </c>
      <c r="M73" s="89">
        <v>2182</v>
      </c>
      <c r="N73" s="97" t="s">
        <v>1469</v>
      </c>
      <c r="O73" s="73">
        <v>14</v>
      </c>
      <c r="P73" s="146" t="s">
        <v>1470</v>
      </c>
      <c r="Q73" s="89">
        <v>42</v>
      </c>
      <c r="R73" s="97" t="s">
        <v>1471</v>
      </c>
      <c r="S73" s="73" t="s">
        <v>1382</v>
      </c>
      <c r="T73" s="146" t="s">
        <v>1392</v>
      </c>
      <c r="U73" s="89">
        <v>871</v>
      </c>
      <c r="V73" s="97" t="s">
        <v>1472</v>
      </c>
    </row>
    <row r="74" spans="1:22" s="148" customFormat="1" ht="11.25">
      <c r="A74" s="88"/>
      <c r="B74" s="121" t="s">
        <v>1386</v>
      </c>
      <c r="C74" s="73">
        <v>12</v>
      </c>
      <c r="D74" s="145" t="s">
        <v>970</v>
      </c>
      <c r="E74" s="89">
        <v>1</v>
      </c>
      <c r="F74" s="97" t="s">
        <v>943</v>
      </c>
      <c r="G74" s="73">
        <v>30</v>
      </c>
      <c r="H74" s="146" t="s">
        <v>1118</v>
      </c>
      <c r="I74" s="89">
        <v>849</v>
      </c>
      <c r="J74" s="97" t="s">
        <v>1402</v>
      </c>
      <c r="K74" s="73">
        <v>25</v>
      </c>
      <c r="L74" s="146" t="s">
        <v>1403</v>
      </c>
      <c r="M74" s="89">
        <v>1378</v>
      </c>
      <c r="N74" s="97" t="s">
        <v>1404</v>
      </c>
      <c r="O74" s="73">
        <v>14</v>
      </c>
      <c r="P74" s="146" t="s">
        <v>1405</v>
      </c>
      <c r="Q74" s="89">
        <v>31</v>
      </c>
      <c r="R74" s="97" t="s">
        <v>1118</v>
      </c>
      <c r="S74" s="73" t="s">
        <v>1382</v>
      </c>
      <c r="T74" s="146" t="s">
        <v>1406</v>
      </c>
      <c r="U74" s="89">
        <v>1025</v>
      </c>
      <c r="V74" s="97" t="s">
        <v>1407</v>
      </c>
    </row>
    <row r="75" spans="1:22" s="148" customFormat="1" ht="11.25">
      <c r="A75" s="88"/>
      <c r="B75" s="121" t="s">
        <v>1324</v>
      </c>
      <c r="C75" s="73">
        <v>11</v>
      </c>
      <c r="D75" s="145" t="s">
        <v>1338</v>
      </c>
      <c r="E75" s="89">
        <v>1</v>
      </c>
      <c r="F75" s="97" t="s">
        <v>186</v>
      </c>
      <c r="G75" s="73">
        <v>34</v>
      </c>
      <c r="H75" s="146" t="s">
        <v>1339</v>
      </c>
      <c r="I75" s="89">
        <v>840</v>
      </c>
      <c r="J75" s="97" t="s">
        <v>1340</v>
      </c>
      <c r="K75" s="73">
        <v>36</v>
      </c>
      <c r="L75" s="146" t="s">
        <v>1341</v>
      </c>
      <c r="M75" s="89">
        <v>1709</v>
      </c>
      <c r="N75" s="97" t="s">
        <v>1342</v>
      </c>
      <c r="O75" s="73">
        <v>13</v>
      </c>
      <c r="P75" s="146" t="s">
        <v>1287</v>
      </c>
      <c r="Q75" s="89">
        <v>33</v>
      </c>
      <c r="R75" s="97" t="s">
        <v>932</v>
      </c>
      <c r="S75" s="73">
        <v>4</v>
      </c>
      <c r="T75" s="146" t="s">
        <v>272</v>
      </c>
      <c r="U75" s="89">
        <v>906</v>
      </c>
      <c r="V75" s="97" t="s">
        <v>1343</v>
      </c>
    </row>
    <row r="76" spans="1:22" ht="11.25">
      <c r="A76" s="88"/>
      <c r="B76" s="121" t="s">
        <v>1269</v>
      </c>
      <c r="C76" s="73">
        <v>12</v>
      </c>
      <c r="D76" s="145" t="s">
        <v>399</v>
      </c>
      <c r="E76" s="89">
        <v>1</v>
      </c>
      <c r="F76" s="97" t="s">
        <v>943</v>
      </c>
      <c r="G76" s="73">
        <v>35</v>
      </c>
      <c r="H76" s="146" t="s">
        <v>1283</v>
      </c>
      <c r="I76" s="89">
        <v>912</v>
      </c>
      <c r="J76" s="97" t="s">
        <v>1284</v>
      </c>
      <c r="K76" s="73">
        <v>29</v>
      </c>
      <c r="L76" s="146" t="s">
        <v>1285</v>
      </c>
      <c r="M76" s="89">
        <v>2888</v>
      </c>
      <c r="N76" s="97" t="s">
        <v>1286</v>
      </c>
      <c r="O76" s="73">
        <v>12</v>
      </c>
      <c r="P76" s="146" t="s">
        <v>1287</v>
      </c>
      <c r="Q76" s="89">
        <v>42</v>
      </c>
      <c r="R76" s="97" t="s">
        <v>1288</v>
      </c>
      <c r="S76" s="73">
        <v>4</v>
      </c>
      <c r="T76" s="146" t="s">
        <v>367</v>
      </c>
      <c r="U76" s="89">
        <v>861</v>
      </c>
      <c r="V76" s="97" t="s">
        <v>1385</v>
      </c>
    </row>
    <row r="77" spans="1:22" s="77" customFormat="1" ht="13.5" customHeight="1">
      <c r="A77" s="71"/>
      <c r="B77" s="121" t="s">
        <v>1212</v>
      </c>
      <c r="C77" s="73">
        <v>11</v>
      </c>
      <c r="D77" s="145" t="s">
        <v>241</v>
      </c>
      <c r="E77" s="89">
        <v>2</v>
      </c>
      <c r="F77" s="97" t="s">
        <v>126</v>
      </c>
      <c r="G77" s="73">
        <v>35</v>
      </c>
      <c r="H77" s="146" t="s">
        <v>1224</v>
      </c>
      <c r="I77" s="89">
        <v>1125</v>
      </c>
      <c r="J77" s="97" t="s">
        <v>1225</v>
      </c>
      <c r="K77" s="73">
        <v>28</v>
      </c>
      <c r="L77" s="146" t="s">
        <v>1226</v>
      </c>
      <c r="M77" s="89">
        <v>2498</v>
      </c>
      <c r="N77" s="97" t="s">
        <v>1227</v>
      </c>
      <c r="O77" s="73">
        <v>11</v>
      </c>
      <c r="P77" s="146" t="s">
        <v>1228</v>
      </c>
      <c r="Q77" s="89">
        <v>51</v>
      </c>
      <c r="R77" s="97" t="s">
        <v>1229</v>
      </c>
      <c r="S77" s="73">
        <v>3</v>
      </c>
      <c r="T77" s="146" t="s">
        <v>266</v>
      </c>
      <c r="U77" s="89">
        <v>811</v>
      </c>
      <c r="V77" s="97" t="s">
        <v>1266</v>
      </c>
    </row>
    <row r="78" spans="1:22" s="77" customFormat="1" ht="13.5" customHeight="1">
      <c r="A78" s="71"/>
      <c r="B78" s="121" t="s">
        <v>1153</v>
      </c>
      <c r="C78" s="73">
        <v>8</v>
      </c>
      <c r="D78" s="145" t="s">
        <v>322</v>
      </c>
      <c r="E78" s="151">
        <v>2</v>
      </c>
      <c r="F78" s="152" t="s">
        <v>222</v>
      </c>
      <c r="G78" s="73">
        <v>31</v>
      </c>
      <c r="H78" s="146" t="s">
        <v>1170</v>
      </c>
      <c r="I78" s="151">
        <v>1108</v>
      </c>
      <c r="J78" s="152" t="s">
        <v>1202</v>
      </c>
      <c r="K78" s="73">
        <v>32</v>
      </c>
      <c r="L78" s="146" t="s">
        <v>1171</v>
      </c>
      <c r="M78" s="151">
        <v>1970</v>
      </c>
      <c r="N78" s="152" t="s">
        <v>1203</v>
      </c>
      <c r="O78" s="73">
        <v>11</v>
      </c>
      <c r="P78" s="146" t="s">
        <v>1172</v>
      </c>
      <c r="Q78" s="151">
        <v>45</v>
      </c>
      <c r="R78" s="152" t="s">
        <v>1204</v>
      </c>
      <c r="S78" s="73">
        <v>7</v>
      </c>
      <c r="T78" s="146" t="s">
        <v>955</v>
      </c>
      <c r="U78" s="151">
        <v>867</v>
      </c>
      <c r="V78" s="152" t="s">
        <v>1205</v>
      </c>
    </row>
    <row r="79" spans="1:22" s="77" customFormat="1" ht="13.5" customHeight="1">
      <c r="A79" s="60"/>
      <c r="B79" s="61"/>
      <c r="C79" s="61"/>
      <c r="D79" s="123"/>
      <c r="E79" s="61"/>
      <c r="F79" s="75"/>
      <c r="G79" s="61"/>
      <c r="H79" s="75"/>
      <c r="I79" s="61"/>
      <c r="J79" s="75"/>
      <c r="K79" s="61"/>
      <c r="L79" s="75"/>
      <c r="M79" s="76"/>
      <c r="N79" s="75"/>
      <c r="O79" s="61"/>
      <c r="P79" s="75"/>
      <c r="Q79" s="61"/>
      <c r="R79" s="75"/>
      <c r="S79" s="61"/>
      <c r="T79" s="75"/>
      <c r="U79" s="61"/>
      <c r="V79" s="75"/>
    </row>
    <row r="80" spans="1:22" s="67" customFormat="1" ht="12">
      <c r="A80" s="88" t="s">
        <v>1155</v>
      </c>
      <c r="B80" s="77"/>
      <c r="C80" s="236">
        <v>26</v>
      </c>
      <c r="D80" s="236"/>
      <c r="E80" s="236">
        <v>25</v>
      </c>
      <c r="F80" s="236"/>
      <c r="G80" s="236">
        <v>766</v>
      </c>
      <c r="H80" s="236"/>
      <c r="I80" s="236">
        <v>957</v>
      </c>
      <c r="J80" s="236"/>
      <c r="K80" s="236">
        <v>191</v>
      </c>
      <c r="L80" s="236"/>
      <c r="M80" s="236">
        <v>11000</v>
      </c>
      <c r="N80" s="236"/>
      <c r="O80" s="236">
        <v>48</v>
      </c>
      <c r="P80" s="236"/>
      <c r="Q80" s="236">
        <v>268</v>
      </c>
      <c r="R80" s="236"/>
      <c r="S80" s="236">
        <v>23</v>
      </c>
      <c r="T80" s="236"/>
      <c r="U80" s="236">
        <v>1787</v>
      </c>
      <c r="V80" s="236"/>
    </row>
    <row r="81" spans="1:22" s="77" customFormat="1" ht="12.75" customHeight="1">
      <c r="A81" s="88"/>
      <c r="B81" s="121" t="s">
        <v>1096</v>
      </c>
      <c r="C81" s="79">
        <v>6</v>
      </c>
      <c r="D81" s="127" t="s">
        <v>487</v>
      </c>
      <c r="E81" s="89">
        <v>2</v>
      </c>
      <c r="F81" s="97" t="s">
        <v>186</v>
      </c>
      <c r="G81" s="79">
        <v>36</v>
      </c>
      <c r="H81" s="93" t="s">
        <v>1110</v>
      </c>
      <c r="I81" s="89">
        <v>993</v>
      </c>
      <c r="J81" s="97" t="s">
        <v>1111</v>
      </c>
      <c r="K81" s="79">
        <v>35</v>
      </c>
      <c r="L81" s="93" t="s">
        <v>1112</v>
      </c>
      <c r="M81" s="89">
        <v>1866</v>
      </c>
      <c r="N81" s="97" t="s">
        <v>1113</v>
      </c>
      <c r="O81" s="79">
        <v>11</v>
      </c>
      <c r="P81" s="93" t="s">
        <v>191</v>
      </c>
      <c r="Q81" s="89">
        <v>42</v>
      </c>
      <c r="R81" s="97" t="s">
        <v>1114</v>
      </c>
      <c r="S81" s="79">
        <v>7</v>
      </c>
      <c r="T81" s="93" t="s">
        <v>1073</v>
      </c>
      <c r="U81" s="89">
        <v>882</v>
      </c>
      <c r="V81" s="97" t="s">
        <v>1115</v>
      </c>
    </row>
    <row r="82" spans="1:22" s="67" customFormat="1" ht="12">
      <c r="A82" s="88"/>
      <c r="B82" s="121" t="s">
        <v>1037</v>
      </c>
      <c r="C82" s="79">
        <v>5</v>
      </c>
      <c r="D82" s="127" t="s">
        <v>297</v>
      </c>
      <c r="E82" s="89">
        <v>2</v>
      </c>
      <c r="F82" s="97" t="s">
        <v>128</v>
      </c>
      <c r="G82" s="79">
        <v>37</v>
      </c>
      <c r="H82" s="93" t="s">
        <v>1051</v>
      </c>
      <c r="I82" s="89">
        <v>1116</v>
      </c>
      <c r="J82" s="97" t="s">
        <v>1052</v>
      </c>
      <c r="K82" s="79">
        <v>38</v>
      </c>
      <c r="L82" s="93" t="s">
        <v>1053</v>
      </c>
      <c r="M82" s="89">
        <v>2884</v>
      </c>
      <c r="N82" s="97" t="s">
        <v>1054</v>
      </c>
      <c r="O82" s="79">
        <v>13</v>
      </c>
      <c r="P82" s="93" t="s">
        <v>947</v>
      </c>
      <c r="Q82" s="89">
        <v>57</v>
      </c>
      <c r="R82" s="97" t="s">
        <v>1055</v>
      </c>
      <c r="S82" s="79">
        <v>8</v>
      </c>
      <c r="T82" s="93" t="s">
        <v>447</v>
      </c>
      <c r="U82" s="89">
        <v>907</v>
      </c>
      <c r="V82" s="97" t="s">
        <v>1056</v>
      </c>
    </row>
    <row r="83" spans="1:22" s="77" customFormat="1" ht="12.75" customHeight="1">
      <c r="A83" s="88"/>
      <c r="B83" s="121" t="s">
        <v>978</v>
      </c>
      <c r="C83" s="79">
        <v>3</v>
      </c>
      <c r="D83" s="127" t="s">
        <v>158</v>
      </c>
      <c r="E83" s="89">
        <v>2</v>
      </c>
      <c r="F83" s="97" t="s">
        <v>186</v>
      </c>
      <c r="G83" s="79">
        <v>32</v>
      </c>
      <c r="H83" s="93" t="s">
        <v>993</v>
      </c>
      <c r="I83" s="89">
        <v>868</v>
      </c>
      <c r="J83" s="97" t="s">
        <v>994</v>
      </c>
      <c r="K83" s="79">
        <v>27</v>
      </c>
      <c r="L83" s="93" t="s">
        <v>230</v>
      </c>
      <c r="M83" s="89">
        <v>2129</v>
      </c>
      <c r="N83" s="97" t="s">
        <v>995</v>
      </c>
      <c r="O83" s="79">
        <v>13</v>
      </c>
      <c r="P83" s="93" t="s">
        <v>495</v>
      </c>
      <c r="Q83" s="89">
        <v>31</v>
      </c>
      <c r="R83" s="97" t="s">
        <v>996</v>
      </c>
      <c r="S83" s="79">
        <v>6</v>
      </c>
      <c r="T83" s="93" t="s">
        <v>997</v>
      </c>
      <c r="U83" s="89">
        <v>763</v>
      </c>
      <c r="V83" s="97" t="s">
        <v>998</v>
      </c>
    </row>
    <row r="84" spans="1:22" s="67" customFormat="1" ht="12">
      <c r="A84" s="88"/>
      <c r="B84" s="72" t="s">
        <v>916</v>
      </c>
      <c r="C84" s="79">
        <v>3</v>
      </c>
      <c r="D84" s="127" t="s">
        <v>66</v>
      </c>
      <c r="E84" s="89">
        <v>2</v>
      </c>
      <c r="F84" s="97" t="s">
        <v>186</v>
      </c>
      <c r="G84" s="79">
        <v>33</v>
      </c>
      <c r="H84" s="93" t="s">
        <v>930</v>
      </c>
      <c r="I84" s="89">
        <v>775</v>
      </c>
      <c r="J84" s="97" t="s">
        <v>931</v>
      </c>
      <c r="K84" s="79">
        <v>31</v>
      </c>
      <c r="L84" s="93" t="s">
        <v>932</v>
      </c>
      <c r="M84" s="89">
        <v>2020</v>
      </c>
      <c r="N84" s="97" t="s">
        <v>933</v>
      </c>
      <c r="O84" s="79">
        <v>11</v>
      </c>
      <c r="P84" s="93" t="s">
        <v>934</v>
      </c>
      <c r="Q84" s="89">
        <v>27</v>
      </c>
      <c r="R84" s="97" t="s">
        <v>935</v>
      </c>
      <c r="S84" s="79">
        <v>3</v>
      </c>
      <c r="T84" s="93" t="s">
        <v>272</v>
      </c>
      <c r="U84" s="89">
        <v>695</v>
      </c>
      <c r="V84" s="97" t="s">
        <v>936</v>
      </c>
    </row>
    <row r="85" spans="1:22" s="77" customFormat="1" ht="12.75" customHeight="1">
      <c r="A85" s="88"/>
      <c r="B85" s="72" t="s">
        <v>855</v>
      </c>
      <c r="C85" s="79">
        <v>4</v>
      </c>
      <c r="D85" s="127" t="s">
        <v>158</v>
      </c>
      <c r="E85" s="89">
        <v>2</v>
      </c>
      <c r="F85" s="97" t="s">
        <v>869</v>
      </c>
      <c r="G85" s="79">
        <v>42</v>
      </c>
      <c r="H85" s="93" t="s">
        <v>870</v>
      </c>
      <c r="I85" s="89">
        <v>806</v>
      </c>
      <c r="J85" s="97" t="s">
        <v>871</v>
      </c>
      <c r="K85" s="79">
        <v>34</v>
      </c>
      <c r="L85" s="93" t="s">
        <v>872</v>
      </c>
      <c r="M85" s="89">
        <v>1563</v>
      </c>
      <c r="N85" s="97" t="s">
        <v>915</v>
      </c>
      <c r="O85" s="79">
        <v>12</v>
      </c>
      <c r="P85" s="93" t="s">
        <v>873</v>
      </c>
      <c r="Q85" s="89">
        <v>30</v>
      </c>
      <c r="R85" s="97" t="s">
        <v>163</v>
      </c>
      <c r="S85" s="79">
        <v>5</v>
      </c>
      <c r="T85" s="93" t="s">
        <v>297</v>
      </c>
      <c r="U85" s="89">
        <v>713</v>
      </c>
      <c r="V85" s="97" t="s">
        <v>874</v>
      </c>
    </row>
    <row r="86" spans="1:22" s="77" customFormat="1" ht="12.75" customHeight="1">
      <c r="A86" s="88"/>
      <c r="B86" s="72" t="s">
        <v>784</v>
      </c>
      <c r="C86" s="79">
        <v>3</v>
      </c>
      <c r="D86" s="127" t="s">
        <v>158</v>
      </c>
      <c r="E86" s="89">
        <v>2</v>
      </c>
      <c r="F86" s="97" t="s">
        <v>166</v>
      </c>
      <c r="G86" s="79">
        <v>40</v>
      </c>
      <c r="H86" s="93" t="s">
        <v>798</v>
      </c>
      <c r="I86" s="89">
        <v>822</v>
      </c>
      <c r="J86" s="97" t="s">
        <v>799</v>
      </c>
      <c r="K86" s="79">
        <v>36</v>
      </c>
      <c r="L86" s="93" t="s">
        <v>838</v>
      </c>
      <c r="M86" s="89">
        <v>974</v>
      </c>
      <c r="N86" s="97" t="s">
        <v>839</v>
      </c>
      <c r="O86" s="79">
        <v>11</v>
      </c>
      <c r="P86" s="93" t="s">
        <v>728</v>
      </c>
      <c r="Q86" s="89">
        <v>33</v>
      </c>
      <c r="R86" s="97" t="s">
        <v>803</v>
      </c>
      <c r="S86" s="79">
        <v>3</v>
      </c>
      <c r="T86" s="93" t="s">
        <v>222</v>
      </c>
      <c r="U86" s="89">
        <v>675</v>
      </c>
      <c r="V86" s="97" t="s">
        <v>806</v>
      </c>
    </row>
    <row r="87" spans="1:22" s="77" customFormat="1" ht="12.75" customHeight="1">
      <c r="A87" s="88"/>
      <c r="B87" s="72" t="s">
        <v>719</v>
      </c>
      <c r="C87" s="79">
        <v>3</v>
      </c>
      <c r="D87" s="127" t="s">
        <v>111</v>
      </c>
      <c r="E87" s="89">
        <v>3</v>
      </c>
      <c r="F87" s="97" t="s">
        <v>166</v>
      </c>
      <c r="G87" s="79">
        <v>56</v>
      </c>
      <c r="H87" s="93" t="s">
        <v>737</v>
      </c>
      <c r="I87" s="89">
        <v>851</v>
      </c>
      <c r="J87" s="97" t="s">
        <v>738</v>
      </c>
      <c r="K87" s="79">
        <v>43</v>
      </c>
      <c r="L87" s="93" t="s">
        <v>739</v>
      </c>
      <c r="M87" s="89">
        <v>1233</v>
      </c>
      <c r="N87" s="97" t="s">
        <v>740</v>
      </c>
      <c r="O87" s="79">
        <v>13</v>
      </c>
      <c r="P87" s="93" t="s">
        <v>741</v>
      </c>
      <c r="Q87" s="89">
        <v>36</v>
      </c>
      <c r="R87" s="97" t="s">
        <v>742</v>
      </c>
      <c r="S87" s="79">
        <v>2</v>
      </c>
      <c r="T87" s="93" t="s">
        <v>126</v>
      </c>
      <c r="U87" s="89">
        <v>649</v>
      </c>
      <c r="V87" s="97" t="s">
        <v>743</v>
      </c>
    </row>
    <row r="88" spans="1:22" s="77" customFormat="1" ht="12.75" customHeight="1">
      <c r="A88" s="88"/>
      <c r="B88" s="72" t="s">
        <v>655</v>
      </c>
      <c r="C88" s="79">
        <v>4</v>
      </c>
      <c r="D88" s="127" t="s">
        <v>222</v>
      </c>
      <c r="E88" s="89">
        <v>3</v>
      </c>
      <c r="F88" s="97" t="s">
        <v>128</v>
      </c>
      <c r="G88" s="79">
        <v>43</v>
      </c>
      <c r="H88" s="93" t="s">
        <v>671</v>
      </c>
      <c r="I88" s="89">
        <v>793</v>
      </c>
      <c r="J88" s="97" t="s">
        <v>672</v>
      </c>
      <c r="K88" s="79">
        <v>42</v>
      </c>
      <c r="L88" s="93" t="s">
        <v>673</v>
      </c>
      <c r="M88" s="89">
        <v>1738</v>
      </c>
      <c r="N88" s="97" t="s">
        <v>674</v>
      </c>
      <c r="O88" s="79">
        <v>11</v>
      </c>
      <c r="P88" s="93" t="s">
        <v>227</v>
      </c>
      <c r="Q88" s="89">
        <v>31</v>
      </c>
      <c r="R88" s="97" t="s">
        <v>675</v>
      </c>
      <c r="S88" s="79">
        <v>5</v>
      </c>
      <c r="T88" s="93" t="s">
        <v>57</v>
      </c>
      <c r="U88" s="89">
        <v>610</v>
      </c>
      <c r="V88" s="97" t="s">
        <v>676</v>
      </c>
    </row>
    <row r="89" spans="1:22" ht="11.25">
      <c r="A89" s="77"/>
      <c r="B89" s="72" t="s">
        <v>365</v>
      </c>
      <c r="C89" s="79">
        <v>3</v>
      </c>
      <c r="D89" s="127" t="s">
        <v>258</v>
      </c>
      <c r="E89" s="89">
        <v>3</v>
      </c>
      <c r="F89" s="97" t="s">
        <v>166</v>
      </c>
      <c r="G89" s="79">
        <v>38</v>
      </c>
      <c r="H89" s="93" t="s">
        <v>371</v>
      </c>
      <c r="I89" s="89">
        <v>874</v>
      </c>
      <c r="J89" s="97" t="s">
        <v>380</v>
      </c>
      <c r="K89" s="79">
        <v>48</v>
      </c>
      <c r="L89" s="93" t="s">
        <v>389</v>
      </c>
      <c r="M89" s="89">
        <v>2195</v>
      </c>
      <c r="N89" s="97" t="s">
        <v>541</v>
      </c>
      <c r="O89" s="79">
        <v>10</v>
      </c>
      <c r="P89" s="93" t="s">
        <v>398</v>
      </c>
      <c r="Q89" s="89">
        <v>30</v>
      </c>
      <c r="R89" s="97" t="s">
        <v>404</v>
      </c>
      <c r="S89" s="79">
        <v>5</v>
      </c>
      <c r="T89" s="93" t="s">
        <v>264</v>
      </c>
      <c r="U89" s="89">
        <v>754</v>
      </c>
      <c r="V89" s="97" t="s">
        <v>414</v>
      </c>
    </row>
    <row r="90" spans="1:22" ht="11.25">
      <c r="A90" s="84" t="s">
        <v>572</v>
      </c>
      <c r="B90" s="72" t="s">
        <v>55</v>
      </c>
      <c r="C90" s="79">
        <v>3</v>
      </c>
      <c r="D90" s="127" t="s">
        <v>158</v>
      </c>
      <c r="E90" s="89">
        <v>2</v>
      </c>
      <c r="F90" s="97" t="s">
        <v>111</v>
      </c>
      <c r="G90" s="79">
        <v>50</v>
      </c>
      <c r="H90" s="93" t="s">
        <v>159</v>
      </c>
      <c r="I90" s="89">
        <v>830</v>
      </c>
      <c r="J90" s="97" t="s">
        <v>160</v>
      </c>
      <c r="K90" s="79">
        <v>45</v>
      </c>
      <c r="L90" s="93" t="s">
        <v>161</v>
      </c>
      <c r="M90" s="89">
        <v>2208</v>
      </c>
      <c r="N90" s="97" t="s">
        <v>537</v>
      </c>
      <c r="O90" s="79">
        <v>8</v>
      </c>
      <c r="P90" s="93" t="s">
        <v>162</v>
      </c>
      <c r="Q90" s="89">
        <v>30</v>
      </c>
      <c r="R90" s="97" t="s">
        <v>163</v>
      </c>
      <c r="S90" s="79">
        <v>4</v>
      </c>
      <c r="T90" s="93" t="s">
        <v>164</v>
      </c>
      <c r="U90" s="89">
        <v>620</v>
      </c>
      <c r="V90" s="97" t="s">
        <v>165</v>
      </c>
    </row>
    <row r="91" spans="1:22" ht="11.25">
      <c r="A91" s="84" t="s">
        <v>570</v>
      </c>
      <c r="B91" s="72" t="s">
        <v>64</v>
      </c>
      <c r="C91" s="79">
        <v>3</v>
      </c>
      <c r="D91" s="127" t="s">
        <v>166</v>
      </c>
      <c r="E91" s="89">
        <v>3</v>
      </c>
      <c r="F91" s="97" t="s">
        <v>166</v>
      </c>
      <c r="G91" s="79">
        <v>43</v>
      </c>
      <c r="H91" s="93" t="s">
        <v>167</v>
      </c>
      <c r="I91" s="89">
        <v>772</v>
      </c>
      <c r="J91" s="97" t="s">
        <v>168</v>
      </c>
      <c r="K91" s="79">
        <v>47</v>
      </c>
      <c r="L91" s="93" t="s">
        <v>169</v>
      </c>
      <c r="M91" s="89">
        <v>3256</v>
      </c>
      <c r="N91" s="97" t="s">
        <v>522</v>
      </c>
      <c r="O91" s="79">
        <v>8</v>
      </c>
      <c r="P91" s="93" t="s">
        <v>170</v>
      </c>
      <c r="Q91" s="89">
        <v>31</v>
      </c>
      <c r="R91" s="97" t="s">
        <v>171</v>
      </c>
      <c r="S91" s="79">
        <v>2</v>
      </c>
      <c r="T91" s="93" t="s">
        <v>128</v>
      </c>
      <c r="U91" s="89">
        <v>615</v>
      </c>
      <c r="V91" s="97" t="s">
        <v>172</v>
      </c>
    </row>
    <row r="92" spans="1:22" s="77" customFormat="1" ht="11.25">
      <c r="A92" s="60"/>
      <c r="B92" s="61" t="s">
        <v>74</v>
      </c>
      <c r="C92" s="80">
        <v>2</v>
      </c>
      <c r="D92" s="128" t="s">
        <v>126</v>
      </c>
      <c r="E92" s="91">
        <v>4</v>
      </c>
      <c r="F92" s="99" t="s">
        <v>76</v>
      </c>
      <c r="G92" s="80">
        <v>51</v>
      </c>
      <c r="H92" s="95" t="s">
        <v>173</v>
      </c>
      <c r="I92" s="91">
        <v>723</v>
      </c>
      <c r="J92" s="99" t="s">
        <v>174</v>
      </c>
      <c r="K92" s="80">
        <v>50</v>
      </c>
      <c r="L92" s="95" t="s">
        <v>175</v>
      </c>
      <c r="M92" s="91">
        <v>3675</v>
      </c>
      <c r="N92" s="99" t="s">
        <v>527</v>
      </c>
      <c r="O92" s="80">
        <v>5</v>
      </c>
      <c r="P92" s="95" t="s">
        <v>176</v>
      </c>
      <c r="Q92" s="91">
        <v>29</v>
      </c>
      <c r="R92" s="99" t="s">
        <v>177</v>
      </c>
      <c r="S92" s="80">
        <v>2</v>
      </c>
      <c r="T92" s="95" t="s">
        <v>126</v>
      </c>
      <c r="U92" s="91">
        <v>581</v>
      </c>
      <c r="V92" s="99" t="s">
        <v>178</v>
      </c>
    </row>
    <row r="93" spans="1:22" s="77" customFormat="1" ht="12.75">
      <c r="A93" s="65"/>
      <c r="B93" s="61" t="s">
        <v>83</v>
      </c>
      <c r="C93" s="80">
        <v>2</v>
      </c>
      <c r="D93" s="128" t="s">
        <v>126</v>
      </c>
      <c r="E93" s="91">
        <v>13</v>
      </c>
      <c r="F93" s="99" t="s">
        <v>179</v>
      </c>
      <c r="G93" s="80">
        <v>62</v>
      </c>
      <c r="H93" s="95" t="s">
        <v>180</v>
      </c>
      <c r="I93" s="91">
        <v>702</v>
      </c>
      <c r="J93" s="99" t="s">
        <v>181</v>
      </c>
      <c r="K93" s="80">
        <v>72</v>
      </c>
      <c r="L93" s="95" t="s">
        <v>182</v>
      </c>
      <c r="M93" s="91">
        <v>3434</v>
      </c>
      <c r="N93" s="99" t="s">
        <v>562</v>
      </c>
      <c r="O93" s="80">
        <v>8</v>
      </c>
      <c r="P93" s="95" t="s">
        <v>183</v>
      </c>
      <c r="Q93" s="91">
        <v>38</v>
      </c>
      <c r="R93" s="99" t="s">
        <v>184</v>
      </c>
      <c r="S93" s="80">
        <v>1</v>
      </c>
      <c r="T93" s="95" t="s">
        <v>149</v>
      </c>
      <c r="U93" s="91">
        <v>612</v>
      </c>
      <c r="V93" s="99" t="s">
        <v>185</v>
      </c>
    </row>
    <row r="94" spans="1:22" s="77" customFormat="1" ht="11.25">
      <c r="A94" s="60"/>
      <c r="B94" s="61" t="s">
        <v>93</v>
      </c>
      <c r="C94" s="80">
        <v>2</v>
      </c>
      <c r="D94" s="128" t="s">
        <v>186</v>
      </c>
      <c r="E94" s="91">
        <v>13</v>
      </c>
      <c r="F94" s="99" t="s">
        <v>187</v>
      </c>
      <c r="G94" s="80">
        <v>78</v>
      </c>
      <c r="H94" s="95" t="s">
        <v>188</v>
      </c>
      <c r="I94" s="91">
        <v>836</v>
      </c>
      <c r="J94" s="99" t="s">
        <v>189</v>
      </c>
      <c r="K94" s="80">
        <v>80</v>
      </c>
      <c r="L94" s="95" t="s">
        <v>190</v>
      </c>
      <c r="M94" s="91">
        <v>4388</v>
      </c>
      <c r="N94" s="99" t="s">
        <v>561</v>
      </c>
      <c r="O94" s="80">
        <v>10</v>
      </c>
      <c r="P94" s="95" t="s">
        <v>191</v>
      </c>
      <c r="Q94" s="91">
        <v>50</v>
      </c>
      <c r="R94" s="99" t="s">
        <v>192</v>
      </c>
      <c r="S94" s="80">
        <v>1</v>
      </c>
      <c r="T94" s="95" t="s">
        <v>149</v>
      </c>
      <c r="U94" s="91">
        <v>693</v>
      </c>
      <c r="V94" s="99" t="s">
        <v>193</v>
      </c>
    </row>
    <row r="95" spans="1:22" s="67" customFormat="1" ht="12">
      <c r="A95" s="77"/>
      <c r="B95" s="74" t="s">
        <v>102</v>
      </c>
      <c r="C95" s="79">
        <v>1</v>
      </c>
      <c r="D95" s="127" t="s">
        <v>194</v>
      </c>
      <c r="E95" s="89">
        <v>13</v>
      </c>
      <c r="F95" s="97" t="s">
        <v>195</v>
      </c>
      <c r="G95" s="79">
        <v>110</v>
      </c>
      <c r="H95" s="93" t="s">
        <v>196</v>
      </c>
      <c r="I95" s="89">
        <v>845</v>
      </c>
      <c r="J95" s="97" t="s">
        <v>197</v>
      </c>
      <c r="K95" s="79">
        <v>75</v>
      </c>
      <c r="L95" s="93" t="s">
        <v>198</v>
      </c>
      <c r="M95" s="89">
        <v>4196</v>
      </c>
      <c r="N95" s="97" t="s">
        <v>560</v>
      </c>
      <c r="O95" s="79">
        <v>10</v>
      </c>
      <c r="P95" s="93" t="s">
        <v>199</v>
      </c>
      <c r="Q95" s="89">
        <v>57</v>
      </c>
      <c r="R95" s="97" t="s">
        <v>200</v>
      </c>
      <c r="S95" s="79">
        <v>1</v>
      </c>
      <c r="T95" s="93" t="s">
        <v>141</v>
      </c>
      <c r="U95" s="89">
        <v>663</v>
      </c>
      <c r="V95" s="97" t="s">
        <v>201</v>
      </c>
    </row>
    <row r="96" spans="1:22" s="67" customFormat="1" ht="12">
      <c r="A96" s="62"/>
      <c r="B96" s="63" t="s">
        <v>578</v>
      </c>
      <c r="C96" s="81">
        <v>0</v>
      </c>
      <c r="D96" s="129" t="s">
        <v>141</v>
      </c>
      <c r="E96" s="92">
        <v>15</v>
      </c>
      <c r="F96" s="100" t="s">
        <v>595</v>
      </c>
      <c r="G96" s="81">
        <v>135</v>
      </c>
      <c r="H96" s="96" t="s">
        <v>596</v>
      </c>
      <c r="I96" s="92">
        <v>1054</v>
      </c>
      <c r="J96" s="100" t="s">
        <v>597</v>
      </c>
      <c r="K96" s="81">
        <v>144</v>
      </c>
      <c r="L96" s="96" t="s">
        <v>598</v>
      </c>
      <c r="M96" s="92">
        <v>4012</v>
      </c>
      <c r="N96" s="100" t="s">
        <v>599</v>
      </c>
      <c r="O96" s="81">
        <v>5</v>
      </c>
      <c r="P96" s="96" t="s">
        <v>600</v>
      </c>
      <c r="Q96" s="92">
        <v>74</v>
      </c>
      <c r="R96" s="100" t="s">
        <v>601</v>
      </c>
      <c r="S96" s="81">
        <v>1</v>
      </c>
      <c r="T96" s="96" t="s">
        <v>626</v>
      </c>
      <c r="U96" s="92">
        <v>778</v>
      </c>
      <c r="V96" s="100" t="s">
        <v>602</v>
      </c>
    </row>
    <row r="97" spans="1:22" s="67" customFormat="1" ht="12">
      <c r="A97" s="83" t="s">
        <v>573</v>
      </c>
      <c r="B97" s="74"/>
      <c r="C97" s="79"/>
      <c r="D97" s="127"/>
      <c r="E97" s="79"/>
      <c r="F97" s="93"/>
      <c r="G97" s="79"/>
      <c r="H97" s="93"/>
      <c r="I97" s="79"/>
      <c r="J97" s="93"/>
      <c r="K97" s="79"/>
      <c r="L97" s="93"/>
      <c r="M97" s="79"/>
      <c r="N97" s="93"/>
      <c r="O97" s="79"/>
      <c r="P97" s="93"/>
      <c r="Q97" s="79"/>
      <c r="R97" s="93"/>
      <c r="S97" s="79"/>
      <c r="T97" s="93"/>
      <c r="U97" s="79"/>
      <c r="V97" s="93"/>
    </row>
    <row r="98" spans="1:22" s="67" customFormat="1" ht="12.75">
      <c r="A98" s="88" t="s">
        <v>1154</v>
      </c>
      <c r="C98" s="232">
        <v>17</v>
      </c>
      <c r="D98" s="233"/>
      <c r="E98" s="232">
        <v>15</v>
      </c>
      <c r="F98" s="233"/>
      <c r="G98" s="232">
        <v>486</v>
      </c>
      <c r="H98" s="233"/>
      <c r="I98" s="232">
        <v>608</v>
      </c>
      <c r="J98" s="233"/>
      <c r="K98" s="232">
        <v>121</v>
      </c>
      <c r="L98" s="233"/>
      <c r="M98" s="232">
        <v>7000</v>
      </c>
      <c r="N98" s="233"/>
      <c r="O98" s="232">
        <v>30</v>
      </c>
      <c r="P98" s="233"/>
      <c r="Q98" s="232">
        <v>170</v>
      </c>
      <c r="R98" s="233"/>
      <c r="S98" s="232">
        <v>15</v>
      </c>
      <c r="T98" s="233"/>
      <c r="U98" s="232">
        <v>1135</v>
      </c>
      <c r="V98" s="233"/>
    </row>
    <row r="99" spans="1:22" s="67" customFormat="1" ht="12">
      <c r="A99" s="88"/>
      <c r="B99" s="148" t="s">
        <v>1626</v>
      </c>
      <c r="C99" s="73" t="s">
        <v>1382</v>
      </c>
      <c r="D99" s="145" t="s">
        <v>1392</v>
      </c>
      <c r="E99" s="151">
        <v>3</v>
      </c>
      <c r="F99" s="152" t="s">
        <v>245</v>
      </c>
      <c r="G99" s="73">
        <v>45</v>
      </c>
      <c r="H99" s="146" t="s">
        <v>1644</v>
      </c>
      <c r="I99" s="151">
        <v>398</v>
      </c>
      <c r="J99" s="152" t="s">
        <v>1645</v>
      </c>
      <c r="K99" s="73">
        <v>17</v>
      </c>
      <c r="L99" s="146" t="s">
        <v>836</v>
      </c>
      <c r="M99" s="151">
        <v>614</v>
      </c>
      <c r="N99" s="152" t="s">
        <v>1646</v>
      </c>
      <c r="O99" s="73">
        <v>8</v>
      </c>
      <c r="P99" s="146" t="s">
        <v>170</v>
      </c>
      <c r="Q99" s="151">
        <v>30</v>
      </c>
      <c r="R99" s="152" t="s">
        <v>1647</v>
      </c>
      <c r="S99" s="73" t="s">
        <v>1382</v>
      </c>
      <c r="T99" s="146" t="s">
        <v>1392</v>
      </c>
      <c r="U99" s="151">
        <v>411</v>
      </c>
      <c r="V99" s="152" t="s">
        <v>1648</v>
      </c>
    </row>
    <row r="100" spans="1:22" s="67" customFormat="1" ht="12">
      <c r="A100" s="88"/>
      <c r="B100" s="148" t="s">
        <v>1573</v>
      </c>
      <c r="C100" s="73" t="s">
        <v>1382</v>
      </c>
      <c r="D100" s="145" t="s">
        <v>1392</v>
      </c>
      <c r="E100" s="151">
        <v>2</v>
      </c>
      <c r="F100" s="152" t="s">
        <v>194</v>
      </c>
      <c r="G100" s="73">
        <v>48</v>
      </c>
      <c r="H100" s="146" t="s">
        <v>1062</v>
      </c>
      <c r="I100" s="151">
        <v>422</v>
      </c>
      <c r="J100" s="152" t="s">
        <v>1584</v>
      </c>
      <c r="K100" s="73">
        <v>16</v>
      </c>
      <c r="L100" s="146" t="s">
        <v>1335</v>
      </c>
      <c r="M100" s="151" t="s">
        <v>1571</v>
      </c>
      <c r="N100" s="152" t="s">
        <v>1597</v>
      </c>
      <c r="O100" s="73">
        <v>8</v>
      </c>
      <c r="P100" s="146" t="s">
        <v>425</v>
      </c>
      <c r="Q100" s="151">
        <v>26</v>
      </c>
      <c r="R100" s="152" t="s">
        <v>1606</v>
      </c>
      <c r="S100" s="73" t="s">
        <v>1382</v>
      </c>
      <c r="T100" s="146" t="s">
        <v>1387</v>
      </c>
      <c r="U100" s="151">
        <v>429</v>
      </c>
      <c r="V100" s="152" t="s">
        <v>1612</v>
      </c>
    </row>
    <row r="101" spans="1:22" s="67" customFormat="1" ht="12">
      <c r="A101" s="88"/>
      <c r="B101" s="121" t="s">
        <v>1514</v>
      </c>
      <c r="C101" s="73" t="s">
        <v>1382</v>
      </c>
      <c r="D101" s="145" t="s">
        <v>1392</v>
      </c>
      <c r="E101" s="151">
        <v>3</v>
      </c>
      <c r="F101" s="152" t="s">
        <v>1533</v>
      </c>
      <c r="G101" s="73">
        <v>46</v>
      </c>
      <c r="H101" s="146" t="s">
        <v>1120</v>
      </c>
      <c r="I101" s="151">
        <v>422</v>
      </c>
      <c r="J101" s="152" t="s">
        <v>1534</v>
      </c>
      <c r="K101" s="73" t="s">
        <v>1511</v>
      </c>
      <c r="L101" s="146" t="s">
        <v>1535</v>
      </c>
      <c r="M101" s="151">
        <v>472</v>
      </c>
      <c r="N101" s="152" t="s">
        <v>1536</v>
      </c>
      <c r="O101" s="73">
        <v>8</v>
      </c>
      <c r="P101" s="146" t="s">
        <v>227</v>
      </c>
      <c r="Q101" s="151">
        <v>30</v>
      </c>
      <c r="R101" s="152" t="s">
        <v>1537</v>
      </c>
      <c r="S101" s="73" t="s">
        <v>1382</v>
      </c>
      <c r="T101" s="146" t="s">
        <v>1392</v>
      </c>
      <c r="U101" s="151">
        <v>428</v>
      </c>
      <c r="V101" s="152" t="s">
        <v>1538</v>
      </c>
    </row>
    <row r="102" spans="1:22" s="148" customFormat="1" ht="11.25">
      <c r="A102" s="88"/>
      <c r="B102" s="121" t="s">
        <v>1453</v>
      </c>
      <c r="C102" s="73" t="s">
        <v>1382</v>
      </c>
      <c r="D102" s="145" t="s">
        <v>1392</v>
      </c>
      <c r="E102" s="151">
        <v>1</v>
      </c>
      <c r="F102" s="152" t="s">
        <v>186</v>
      </c>
      <c r="G102" s="73">
        <v>51</v>
      </c>
      <c r="H102" s="146" t="s">
        <v>1505</v>
      </c>
      <c r="I102" s="151">
        <v>453</v>
      </c>
      <c r="J102" s="152" t="s">
        <v>1506</v>
      </c>
      <c r="K102" s="73">
        <v>20</v>
      </c>
      <c r="L102" s="146" t="s">
        <v>143</v>
      </c>
      <c r="M102" s="151">
        <v>634</v>
      </c>
      <c r="N102" s="152" t="s">
        <v>1473</v>
      </c>
      <c r="O102" s="73">
        <v>8</v>
      </c>
      <c r="P102" s="146" t="s">
        <v>170</v>
      </c>
      <c r="Q102" s="151">
        <v>29</v>
      </c>
      <c r="R102" s="152" t="s">
        <v>1235</v>
      </c>
      <c r="S102" s="73" t="s">
        <v>1382</v>
      </c>
      <c r="T102" s="146" t="s">
        <v>1392</v>
      </c>
      <c r="U102" s="151">
        <v>545</v>
      </c>
      <c r="V102" s="152" t="s">
        <v>1474</v>
      </c>
    </row>
    <row r="103" spans="1:22" s="148" customFormat="1" ht="11.25">
      <c r="A103" s="88"/>
      <c r="B103" s="121" t="s">
        <v>1386</v>
      </c>
      <c r="C103" s="73">
        <v>11</v>
      </c>
      <c r="D103" s="145" t="s">
        <v>1315</v>
      </c>
      <c r="E103" s="151">
        <v>2</v>
      </c>
      <c r="F103" s="152" t="s">
        <v>222</v>
      </c>
      <c r="G103" s="73">
        <v>46</v>
      </c>
      <c r="H103" s="146" t="s">
        <v>1046</v>
      </c>
      <c r="I103" s="151">
        <v>511</v>
      </c>
      <c r="J103" s="152" t="s">
        <v>1408</v>
      </c>
      <c r="K103" s="73">
        <v>21</v>
      </c>
      <c r="L103" s="146" t="s">
        <v>1409</v>
      </c>
      <c r="M103" s="151">
        <v>565</v>
      </c>
      <c r="N103" s="152" t="s">
        <v>1410</v>
      </c>
      <c r="O103" s="73">
        <v>10</v>
      </c>
      <c r="P103" s="146" t="s">
        <v>241</v>
      </c>
      <c r="Q103" s="151">
        <v>32</v>
      </c>
      <c r="R103" s="152" t="s">
        <v>1411</v>
      </c>
      <c r="S103" s="73" t="s">
        <v>1382</v>
      </c>
      <c r="T103" s="146" t="s">
        <v>1392</v>
      </c>
      <c r="U103" s="151">
        <v>593</v>
      </c>
      <c r="V103" s="152" t="s">
        <v>1412</v>
      </c>
    </row>
    <row r="104" spans="1:22" ht="11.25">
      <c r="A104" s="88"/>
      <c r="B104" s="121" t="s">
        <v>1324</v>
      </c>
      <c r="C104" s="73">
        <v>11</v>
      </c>
      <c r="D104" s="145" t="s">
        <v>1172</v>
      </c>
      <c r="E104" s="151">
        <v>3</v>
      </c>
      <c r="F104" s="152" t="s">
        <v>264</v>
      </c>
      <c r="G104" s="73">
        <v>53</v>
      </c>
      <c r="H104" s="146" t="s">
        <v>1344</v>
      </c>
      <c r="I104" s="151">
        <v>510</v>
      </c>
      <c r="J104" s="152" t="s">
        <v>1345</v>
      </c>
      <c r="K104" s="73">
        <v>26</v>
      </c>
      <c r="L104" s="146" t="s">
        <v>1346</v>
      </c>
      <c r="M104" s="151">
        <v>554</v>
      </c>
      <c r="N104" s="152" t="s">
        <v>1347</v>
      </c>
      <c r="O104" s="73">
        <v>9</v>
      </c>
      <c r="P104" s="146" t="s">
        <v>1348</v>
      </c>
      <c r="Q104" s="151">
        <v>41</v>
      </c>
      <c r="R104" s="152" t="s">
        <v>1349</v>
      </c>
      <c r="S104" s="73">
        <v>0</v>
      </c>
      <c r="T104" s="146" t="s">
        <v>149</v>
      </c>
      <c r="U104" s="151">
        <v>774</v>
      </c>
      <c r="V104" s="152" t="s">
        <v>1350</v>
      </c>
    </row>
    <row r="105" spans="1:22" s="77" customFormat="1" ht="11.25">
      <c r="A105" s="88"/>
      <c r="B105" s="121" t="s">
        <v>1269</v>
      </c>
      <c r="C105" s="73">
        <v>11</v>
      </c>
      <c r="D105" s="145" t="s">
        <v>1290</v>
      </c>
      <c r="E105" s="151">
        <v>3</v>
      </c>
      <c r="F105" s="152" t="s">
        <v>258</v>
      </c>
      <c r="G105" s="73">
        <v>53</v>
      </c>
      <c r="H105" s="146" t="s">
        <v>1291</v>
      </c>
      <c r="I105" s="151">
        <v>523</v>
      </c>
      <c r="J105" s="152" t="s">
        <v>1292</v>
      </c>
      <c r="K105" s="73">
        <v>26</v>
      </c>
      <c r="L105" s="146" t="s">
        <v>1293</v>
      </c>
      <c r="M105" s="151">
        <v>701</v>
      </c>
      <c r="N105" s="152" t="s">
        <v>1294</v>
      </c>
      <c r="O105" s="73">
        <v>11</v>
      </c>
      <c r="P105" s="146" t="s">
        <v>907</v>
      </c>
      <c r="Q105" s="151">
        <v>38</v>
      </c>
      <c r="R105" s="152" t="s">
        <v>1295</v>
      </c>
      <c r="S105" s="73">
        <v>1</v>
      </c>
      <c r="T105" s="146" t="s">
        <v>111</v>
      </c>
      <c r="U105" s="151">
        <v>629</v>
      </c>
      <c r="V105" s="152" t="s">
        <v>1296</v>
      </c>
    </row>
    <row r="106" spans="1:22" s="77" customFormat="1" ht="11.25">
      <c r="A106" s="71"/>
      <c r="B106" s="121" t="s">
        <v>1212</v>
      </c>
      <c r="C106" s="73">
        <v>11</v>
      </c>
      <c r="D106" s="145" t="s">
        <v>1230</v>
      </c>
      <c r="E106" s="151">
        <v>2</v>
      </c>
      <c r="F106" s="152" t="s">
        <v>208</v>
      </c>
      <c r="G106" s="73">
        <v>68</v>
      </c>
      <c r="H106" s="146" t="s">
        <v>1231</v>
      </c>
      <c r="I106" s="151">
        <v>474</v>
      </c>
      <c r="J106" s="152" t="s">
        <v>1232</v>
      </c>
      <c r="K106" s="73">
        <v>29</v>
      </c>
      <c r="L106" s="146" t="s">
        <v>1233</v>
      </c>
      <c r="M106" s="151">
        <v>696</v>
      </c>
      <c r="N106" s="152" t="s">
        <v>1234</v>
      </c>
      <c r="O106" s="73">
        <v>9</v>
      </c>
      <c r="P106" s="146" t="s">
        <v>72</v>
      </c>
      <c r="Q106" s="151">
        <v>28</v>
      </c>
      <c r="R106" s="152" t="s">
        <v>1235</v>
      </c>
      <c r="S106" s="73">
        <v>1</v>
      </c>
      <c r="T106" s="146" t="s">
        <v>111</v>
      </c>
      <c r="U106" s="151">
        <v>691</v>
      </c>
      <c r="V106" s="152" t="s">
        <v>1267</v>
      </c>
    </row>
    <row r="107" spans="1:22" s="77" customFormat="1" ht="11.25">
      <c r="A107" s="71"/>
      <c r="B107" s="121" t="s">
        <v>1153</v>
      </c>
      <c r="C107" s="73">
        <v>7</v>
      </c>
      <c r="D107" s="145" t="s">
        <v>321</v>
      </c>
      <c r="E107" s="89">
        <v>3</v>
      </c>
      <c r="F107" s="97" t="s">
        <v>158</v>
      </c>
      <c r="G107" s="73">
        <v>114</v>
      </c>
      <c r="H107" s="146" t="s">
        <v>1173</v>
      </c>
      <c r="I107" s="89">
        <v>508</v>
      </c>
      <c r="J107" s="97" t="s">
        <v>1206</v>
      </c>
      <c r="K107" s="73">
        <v>29</v>
      </c>
      <c r="L107" s="146" t="s">
        <v>1174</v>
      </c>
      <c r="M107" s="89">
        <v>628</v>
      </c>
      <c r="N107" s="97" t="s">
        <v>1207</v>
      </c>
      <c r="O107" s="73">
        <v>10</v>
      </c>
      <c r="P107" s="146" t="s">
        <v>311</v>
      </c>
      <c r="Q107" s="89">
        <v>55</v>
      </c>
      <c r="R107" s="97" t="s">
        <v>1168</v>
      </c>
      <c r="S107" s="73">
        <v>3</v>
      </c>
      <c r="T107" s="146" t="s">
        <v>109</v>
      </c>
      <c r="U107" s="89">
        <v>713</v>
      </c>
      <c r="V107" s="97" t="s">
        <v>1208</v>
      </c>
    </row>
    <row r="108" spans="1:22" s="67" customFormat="1" ht="12">
      <c r="A108" s="60"/>
      <c r="B108" s="61"/>
      <c r="C108" s="61"/>
      <c r="D108" s="123"/>
      <c r="E108" s="61"/>
      <c r="F108" s="75"/>
      <c r="G108" s="61"/>
      <c r="H108" s="75"/>
      <c r="I108" s="61"/>
      <c r="J108" s="75"/>
      <c r="K108" s="61"/>
      <c r="L108" s="75"/>
      <c r="M108" s="76"/>
      <c r="N108" s="75"/>
      <c r="O108" s="61"/>
      <c r="P108" s="75"/>
      <c r="Q108" s="61"/>
      <c r="R108" s="75"/>
      <c r="S108" s="61"/>
      <c r="T108" s="75"/>
      <c r="U108" s="61"/>
      <c r="V108" s="75"/>
    </row>
    <row r="109" spans="1:22" s="77" customFormat="1" ht="11.25">
      <c r="A109" s="88" t="s">
        <v>1155</v>
      </c>
      <c r="B109" s="73"/>
      <c r="C109" s="236">
        <v>17</v>
      </c>
      <c r="D109" s="236"/>
      <c r="E109" s="236">
        <v>15</v>
      </c>
      <c r="F109" s="236"/>
      <c r="G109" s="236">
        <v>486</v>
      </c>
      <c r="H109" s="236"/>
      <c r="I109" s="236">
        <v>608</v>
      </c>
      <c r="J109" s="236"/>
      <c r="K109" s="236">
        <v>121</v>
      </c>
      <c r="L109" s="236"/>
      <c r="M109" s="236">
        <v>7000</v>
      </c>
      <c r="N109" s="236"/>
      <c r="O109" s="236">
        <v>30</v>
      </c>
      <c r="P109" s="236"/>
      <c r="Q109" s="236">
        <v>170</v>
      </c>
      <c r="R109" s="236"/>
      <c r="S109" s="236">
        <v>15</v>
      </c>
      <c r="T109" s="236"/>
      <c r="U109" s="236">
        <v>1135</v>
      </c>
      <c r="V109" s="236"/>
    </row>
    <row r="110" spans="1:22" s="67" customFormat="1" ht="12">
      <c r="A110" s="88"/>
      <c r="B110" s="121" t="s">
        <v>1096</v>
      </c>
      <c r="C110" s="79">
        <v>5</v>
      </c>
      <c r="D110" s="127" t="s">
        <v>720</v>
      </c>
      <c r="E110" s="89">
        <v>3</v>
      </c>
      <c r="F110" s="97" t="s">
        <v>208</v>
      </c>
      <c r="G110" s="79">
        <v>104</v>
      </c>
      <c r="H110" s="93" t="s">
        <v>1116</v>
      </c>
      <c r="I110" s="89">
        <v>498</v>
      </c>
      <c r="J110" s="97" t="s">
        <v>1117</v>
      </c>
      <c r="K110" s="79">
        <v>30</v>
      </c>
      <c r="L110" s="93" t="s">
        <v>1118</v>
      </c>
      <c r="M110" s="89">
        <v>764</v>
      </c>
      <c r="N110" s="97" t="s">
        <v>1119</v>
      </c>
      <c r="O110" s="79">
        <v>10</v>
      </c>
      <c r="P110" s="93" t="s">
        <v>183</v>
      </c>
      <c r="Q110" s="89">
        <v>42</v>
      </c>
      <c r="R110" s="97" t="s">
        <v>1120</v>
      </c>
      <c r="S110" s="79">
        <v>3</v>
      </c>
      <c r="T110" s="93" t="s">
        <v>164</v>
      </c>
      <c r="U110" s="89">
        <v>693</v>
      </c>
      <c r="V110" s="97" t="s">
        <v>1121</v>
      </c>
    </row>
    <row r="111" spans="1:22" s="77" customFormat="1" ht="11.25">
      <c r="A111" s="88"/>
      <c r="B111" s="121" t="s">
        <v>1037</v>
      </c>
      <c r="C111" s="79">
        <v>6</v>
      </c>
      <c r="D111" s="127" t="s">
        <v>367</v>
      </c>
      <c r="E111" s="89">
        <v>2</v>
      </c>
      <c r="F111" s="97" t="s">
        <v>126</v>
      </c>
      <c r="G111" s="79">
        <v>102</v>
      </c>
      <c r="H111" s="93" t="s">
        <v>1057</v>
      </c>
      <c r="I111" s="89">
        <v>527</v>
      </c>
      <c r="J111" s="97" t="s">
        <v>1058</v>
      </c>
      <c r="K111" s="79">
        <v>35</v>
      </c>
      <c r="L111" s="93" t="s">
        <v>1059</v>
      </c>
      <c r="M111" s="89">
        <v>832</v>
      </c>
      <c r="N111" s="97" t="s">
        <v>1060</v>
      </c>
      <c r="O111" s="79">
        <v>14</v>
      </c>
      <c r="P111" s="93" t="s">
        <v>1061</v>
      </c>
      <c r="Q111" s="89">
        <v>48</v>
      </c>
      <c r="R111" s="97" t="s">
        <v>1062</v>
      </c>
      <c r="S111" s="79">
        <v>4</v>
      </c>
      <c r="T111" s="93" t="s">
        <v>272</v>
      </c>
      <c r="U111" s="89">
        <v>664</v>
      </c>
      <c r="V111" s="97" t="s">
        <v>1063</v>
      </c>
    </row>
    <row r="112" spans="1:22" s="67" customFormat="1" ht="12">
      <c r="A112" s="88"/>
      <c r="B112" s="121" t="s">
        <v>978</v>
      </c>
      <c r="C112" s="79">
        <v>3</v>
      </c>
      <c r="D112" s="127" t="s">
        <v>164</v>
      </c>
      <c r="E112" s="89">
        <v>2</v>
      </c>
      <c r="F112" s="97" t="s">
        <v>126</v>
      </c>
      <c r="G112" s="79">
        <v>151</v>
      </c>
      <c r="H112" s="93" t="s">
        <v>999</v>
      </c>
      <c r="I112" s="89">
        <v>607</v>
      </c>
      <c r="J112" s="97" t="s">
        <v>1000</v>
      </c>
      <c r="K112" s="79">
        <v>37</v>
      </c>
      <c r="L112" s="93" t="s">
        <v>1001</v>
      </c>
      <c r="M112" s="89">
        <v>818</v>
      </c>
      <c r="N112" s="97" t="s">
        <v>1002</v>
      </c>
      <c r="O112" s="79">
        <v>12</v>
      </c>
      <c r="P112" s="93" t="s">
        <v>907</v>
      </c>
      <c r="Q112" s="89">
        <v>64</v>
      </c>
      <c r="R112" s="97" t="s">
        <v>1003</v>
      </c>
      <c r="S112" s="79">
        <v>1</v>
      </c>
      <c r="T112" s="93" t="s">
        <v>149</v>
      </c>
      <c r="U112" s="89">
        <v>740</v>
      </c>
      <c r="V112" s="97" t="s">
        <v>1004</v>
      </c>
    </row>
    <row r="113" spans="1:22" s="77" customFormat="1" ht="11.25">
      <c r="A113" s="88"/>
      <c r="B113" s="72" t="s">
        <v>916</v>
      </c>
      <c r="C113" s="79">
        <v>3</v>
      </c>
      <c r="D113" s="127" t="s">
        <v>272</v>
      </c>
      <c r="E113" s="89">
        <v>2</v>
      </c>
      <c r="F113" s="97" t="s">
        <v>222</v>
      </c>
      <c r="G113" s="79">
        <v>114</v>
      </c>
      <c r="H113" s="93" t="s">
        <v>937</v>
      </c>
      <c r="I113" s="89">
        <v>514</v>
      </c>
      <c r="J113" s="97" t="s">
        <v>938</v>
      </c>
      <c r="K113" s="79">
        <v>37</v>
      </c>
      <c r="L113" s="93" t="s">
        <v>939</v>
      </c>
      <c r="M113" s="89">
        <v>632</v>
      </c>
      <c r="N113" s="97" t="s">
        <v>940</v>
      </c>
      <c r="O113" s="79">
        <v>14</v>
      </c>
      <c r="P113" s="93" t="s">
        <v>402</v>
      </c>
      <c r="Q113" s="89">
        <v>36</v>
      </c>
      <c r="R113" s="97" t="s">
        <v>941</v>
      </c>
      <c r="S113" s="79">
        <v>1</v>
      </c>
      <c r="T113" s="93" t="s">
        <v>164</v>
      </c>
      <c r="U113" s="89">
        <v>623</v>
      </c>
      <c r="V113" s="97" t="s">
        <v>942</v>
      </c>
    </row>
    <row r="114" spans="1:22" s="77" customFormat="1" ht="11.25">
      <c r="A114" s="88"/>
      <c r="B114" s="72" t="s">
        <v>855</v>
      </c>
      <c r="C114" s="79">
        <v>3</v>
      </c>
      <c r="D114" s="127" t="s">
        <v>367</v>
      </c>
      <c r="E114" s="89">
        <v>3</v>
      </c>
      <c r="F114" s="97" t="s">
        <v>215</v>
      </c>
      <c r="G114" s="79">
        <v>104</v>
      </c>
      <c r="H114" s="93" t="s">
        <v>875</v>
      </c>
      <c r="I114" s="89">
        <v>535</v>
      </c>
      <c r="J114" s="97" t="s">
        <v>876</v>
      </c>
      <c r="K114" s="79">
        <v>37</v>
      </c>
      <c r="L114" s="93" t="s">
        <v>877</v>
      </c>
      <c r="M114" s="89">
        <v>560</v>
      </c>
      <c r="N114" s="97" t="s">
        <v>878</v>
      </c>
      <c r="O114" s="79">
        <v>16</v>
      </c>
      <c r="P114" s="93" t="s">
        <v>879</v>
      </c>
      <c r="Q114" s="89">
        <v>41</v>
      </c>
      <c r="R114" s="97" t="s">
        <v>880</v>
      </c>
      <c r="S114" s="79">
        <v>1</v>
      </c>
      <c r="T114" s="93" t="s">
        <v>164</v>
      </c>
      <c r="U114" s="89">
        <v>699</v>
      </c>
      <c r="V114" s="97" t="s">
        <v>881</v>
      </c>
    </row>
    <row r="115" spans="1:22" s="77" customFormat="1" ht="11.25">
      <c r="A115" s="88"/>
      <c r="B115" s="72" t="s">
        <v>784</v>
      </c>
      <c r="C115" s="79">
        <v>4</v>
      </c>
      <c r="D115" s="127" t="s">
        <v>721</v>
      </c>
      <c r="E115" s="89">
        <v>4</v>
      </c>
      <c r="F115" s="97" t="s">
        <v>337</v>
      </c>
      <c r="G115" s="79">
        <v>126</v>
      </c>
      <c r="H115" s="93" t="s">
        <v>797</v>
      </c>
      <c r="I115" s="89">
        <v>600</v>
      </c>
      <c r="J115" s="97" t="s">
        <v>800</v>
      </c>
      <c r="K115" s="79">
        <v>40</v>
      </c>
      <c r="L115" s="93" t="s">
        <v>801</v>
      </c>
      <c r="M115" s="89">
        <v>432</v>
      </c>
      <c r="N115" s="97" t="s">
        <v>802</v>
      </c>
      <c r="O115" s="79">
        <v>14</v>
      </c>
      <c r="P115" s="93" t="s">
        <v>139</v>
      </c>
      <c r="Q115" s="89">
        <v>41</v>
      </c>
      <c r="R115" s="97" t="s">
        <v>804</v>
      </c>
      <c r="S115" s="79">
        <v>1</v>
      </c>
      <c r="T115" s="93" t="s">
        <v>141</v>
      </c>
      <c r="U115" s="89">
        <v>767</v>
      </c>
      <c r="V115" s="97" t="s">
        <v>805</v>
      </c>
    </row>
    <row r="116" spans="1:22" s="77" customFormat="1" ht="11.25">
      <c r="A116" s="88"/>
      <c r="B116" s="72" t="s">
        <v>719</v>
      </c>
      <c r="C116" s="79">
        <v>3</v>
      </c>
      <c r="D116" s="127" t="s">
        <v>109</v>
      </c>
      <c r="E116" s="89">
        <v>3</v>
      </c>
      <c r="F116" s="97" t="s">
        <v>208</v>
      </c>
      <c r="G116" s="79">
        <v>104</v>
      </c>
      <c r="H116" s="93" t="s">
        <v>744</v>
      </c>
      <c r="I116" s="89">
        <v>542</v>
      </c>
      <c r="J116" s="97" t="s">
        <v>745</v>
      </c>
      <c r="K116" s="79">
        <v>37</v>
      </c>
      <c r="L116" s="93" t="s">
        <v>746</v>
      </c>
      <c r="M116" s="89">
        <v>367</v>
      </c>
      <c r="N116" s="97" t="s">
        <v>747</v>
      </c>
      <c r="O116" s="79">
        <v>11</v>
      </c>
      <c r="P116" s="93" t="s">
        <v>343</v>
      </c>
      <c r="Q116" s="89">
        <v>40</v>
      </c>
      <c r="R116" s="97" t="s">
        <v>748</v>
      </c>
      <c r="S116" s="79">
        <v>1</v>
      </c>
      <c r="T116" s="93" t="s">
        <v>141</v>
      </c>
      <c r="U116" s="89">
        <v>541</v>
      </c>
      <c r="V116" s="97" t="s">
        <v>749</v>
      </c>
    </row>
    <row r="117" spans="1:22" ht="11.25">
      <c r="A117" s="88"/>
      <c r="B117" s="72" t="s">
        <v>655</v>
      </c>
      <c r="C117" s="79">
        <v>3</v>
      </c>
      <c r="D117" s="127" t="s">
        <v>109</v>
      </c>
      <c r="E117" s="89">
        <v>3</v>
      </c>
      <c r="F117" s="97" t="s">
        <v>166</v>
      </c>
      <c r="G117" s="79">
        <v>195</v>
      </c>
      <c r="H117" s="93" t="s">
        <v>677</v>
      </c>
      <c r="I117" s="89">
        <v>596</v>
      </c>
      <c r="J117" s="97" t="s">
        <v>678</v>
      </c>
      <c r="K117" s="79">
        <v>33</v>
      </c>
      <c r="L117" s="93" t="s">
        <v>679</v>
      </c>
      <c r="M117" s="89">
        <v>599</v>
      </c>
      <c r="N117" s="97" t="s">
        <v>680</v>
      </c>
      <c r="O117" s="79">
        <v>13</v>
      </c>
      <c r="P117" s="93" t="s">
        <v>343</v>
      </c>
      <c r="Q117" s="89">
        <v>61</v>
      </c>
      <c r="R117" s="97" t="s">
        <v>681</v>
      </c>
      <c r="S117" s="79">
        <v>3</v>
      </c>
      <c r="T117" s="93" t="s">
        <v>208</v>
      </c>
      <c r="U117" s="89">
        <v>551</v>
      </c>
      <c r="V117" s="97" t="s">
        <v>682</v>
      </c>
    </row>
    <row r="118" spans="1:22" ht="11.25">
      <c r="A118" s="77"/>
      <c r="B118" s="72" t="s">
        <v>365</v>
      </c>
      <c r="C118" s="79">
        <v>3</v>
      </c>
      <c r="D118" s="127" t="s">
        <v>109</v>
      </c>
      <c r="E118" s="89">
        <v>3</v>
      </c>
      <c r="F118" s="97" t="s">
        <v>264</v>
      </c>
      <c r="G118" s="79">
        <v>93</v>
      </c>
      <c r="H118" s="93" t="s">
        <v>372</v>
      </c>
      <c r="I118" s="89">
        <v>591</v>
      </c>
      <c r="J118" s="97" t="s">
        <v>381</v>
      </c>
      <c r="K118" s="79">
        <v>44</v>
      </c>
      <c r="L118" s="93" t="s">
        <v>390</v>
      </c>
      <c r="M118" s="89">
        <v>631</v>
      </c>
      <c r="N118" s="97" t="s">
        <v>542</v>
      </c>
      <c r="O118" s="79">
        <v>12</v>
      </c>
      <c r="P118" s="93" t="s">
        <v>399</v>
      </c>
      <c r="Q118" s="89">
        <v>35</v>
      </c>
      <c r="R118" s="97" t="s">
        <v>405</v>
      </c>
      <c r="S118" s="79">
        <v>3</v>
      </c>
      <c r="T118" s="93" t="s">
        <v>208</v>
      </c>
      <c r="U118" s="89">
        <v>553</v>
      </c>
      <c r="V118" s="97" t="s">
        <v>415</v>
      </c>
    </row>
    <row r="119" spans="1:22" ht="11.25">
      <c r="A119" s="85" t="s">
        <v>574</v>
      </c>
      <c r="B119" s="72" t="s">
        <v>55</v>
      </c>
      <c r="C119" s="79">
        <v>2</v>
      </c>
      <c r="D119" s="127" t="s">
        <v>111</v>
      </c>
      <c r="E119" s="89">
        <v>2</v>
      </c>
      <c r="F119" s="97" t="s">
        <v>149</v>
      </c>
      <c r="G119" s="79">
        <v>115</v>
      </c>
      <c r="H119" s="93" t="s">
        <v>202</v>
      </c>
      <c r="I119" s="89">
        <v>508</v>
      </c>
      <c r="J119" s="97" t="s">
        <v>203</v>
      </c>
      <c r="K119" s="79">
        <v>43</v>
      </c>
      <c r="L119" s="93" t="s">
        <v>204</v>
      </c>
      <c r="M119" s="89">
        <v>770</v>
      </c>
      <c r="N119" s="97" t="s">
        <v>536</v>
      </c>
      <c r="O119" s="79">
        <v>8</v>
      </c>
      <c r="P119" s="93" t="s">
        <v>205</v>
      </c>
      <c r="Q119" s="89">
        <v>38</v>
      </c>
      <c r="R119" s="97" t="s">
        <v>206</v>
      </c>
      <c r="S119" s="79">
        <v>3</v>
      </c>
      <c r="T119" s="93" t="s">
        <v>164</v>
      </c>
      <c r="U119" s="89">
        <v>575</v>
      </c>
      <c r="V119" s="97" t="s">
        <v>207</v>
      </c>
    </row>
    <row r="120" spans="1:22" s="77" customFormat="1" ht="12.75" customHeight="1">
      <c r="A120" s="85" t="s">
        <v>25</v>
      </c>
      <c r="B120" s="72" t="s">
        <v>64</v>
      </c>
      <c r="C120" s="79">
        <v>3</v>
      </c>
      <c r="D120" s="127" t="s">
        <v>208</v>
      </c>
      <c r="E120" s="89">
        <v>3</v>
      </c>
      <c r="F120" s="97" t="s">
        <v>194</v>
      </c>
      <c r="G120" s="79">
        <v>75</v>
      </c>
      <c r="H120" s="93" t="s">
        <v>209</v>
      </c>
      <c r="I120" s="89">
        <v>500</v>
      </c>
      <c r="J120" s="97" t="s">
        <v>210</v>
      </c>
      <c r="K120" s="79">
        <v>45</v>
      </c>
      <c r="L120" s="93" t="s">
        <v>211</v>
      </c>
      <c r="M120" s="89">
        <v>1090</v>
      </c>
      <c r="N120" s="97" t="s">
        <v>521</v>
      </c>
      <c r="O120" s="79">
        <v>8</v>
      </c>
      <c r="P120" s="93" t="s">
        <v>212</v>
      </c>
      <c r="Q120" s="89">
        <v>33</v>
      </c>
      <c r="R120" s="97" t="s">
        <v>213</v>
      </c>
      <c r="S120" s="79">
        <v>2</v>
      </c>
      <c r="T120" s="93" t="s">
        <v>126</v>
      </c>
      <c r="U120" s="89">
        <v>542</v>
      </c>
      <c r="V120" s="97" t="s">
        <v>214</v>
      </c>
    </row>
    <row r="121" spans="1:22" s="77" customFormat="1" ht="12.75" customHeight="1">
      <c r="A121" s="65"/>
      <c r="B121" s="61" t="s">
        <v>74</v>
      </c>
      <c r="C121" s="80">
        <v>2</v>
      </c>
      <c r="D121" s="128" t="s">
        <v>126</v>
      </c>
      <c r="E121" s="91">
        <v>3</v>
      </c>
      <c r="F121" s="99" t="s">
        <v>215</v>
      </c>
      <c r="G121" s="80">
        <v>69</v>
      </c>
      <c r="H121" s="95" t="s">
        <v>216</v>
      </c>
      <c r="I121" s="91">
        <v>490</v>
      </c>
      <c r="J121" s="99" t="s">
        <v>217</v>
      </c>
      <c r="K121" s="80">
        <v>40</v>
      </c>
      <c r="L121" s="95" t="s">
        <v>218</v>
      </c>
      <c r="M121" s="91">
        <v>1292</v>
      </c>
      <c r="N121" s="99" t="s">
        <v>528</v>
      </c>
      <c r="O121" s="80">
        <v>6</v>
      </c>
      <c r="P121" s="95" t="s">
        <v>219</v>
      </c>
      <c r="Q121" s="91">
        <v>29</v>
      </c>
      <c r="R121" s="99" t="s">
        <v>220</v>
      </c>
      <c r="S121" s="80">
        <v>2</v>
      </c>
      <c r="T121" s="95" t="s">
        <v>194</v>
      </c>
      <c r="U121" s="91">
        <v>511</v>
      </c>
      <c r="V121" s="99" t="s">
        <v>221</v>
      </c>
    </row>
    <row r="122" spans="1:22" s="77" customFormat="1" ht="12.75" customHeight="1">
      <c r="A122" s="60"/>
      <c r="B122" s="61" t="s">
        <v>83</v>
      </c>
      <c r="C122" s="80">
        <v>2</v>
      </c>
      <c r="D122" s="128" t="s">
        <v>222</v>
      </c>
      <c r="E122" s="91">
        <v>13</v>
      </c>
      <c r="F122" s="99" t="s">
        <v>223</v>
      </c>
      <c r="G122" s="80">
        <v>122</v>
      </c>
      <c r="H122" s="95" t="s">
        <v>224</v>
      </c>
      <c r="I122" s="91">
        <v>523</v>
      </c>
      <c r="J122" s="99" t="s">
        <v>225</v>
      </c>
      <c r="K122" s="80">
        <v>51</v>
      </c>
      <c r="L122" s="95" t="s">
        <v>226</v>
      </c>
      <c r="M122" s="91">
        <v>1116</v>
      </c>
      <c r="N122" s="99" t="s">
        <v>559</v>
      </c>
      <c r="O122" s="80">
        <v>10</v>
      </c>
      <c r="P122" s="95" t="s">
        <v>227</v>
      </c>
      <c r="Q122" s="91">
        <v>42</v>
      </c>
      <c r="R122" s="99" t="s">
        <v>228</v>
      </c>
      <c r="S122" s="80">
        <v>1</v>
      </c>
      <c r="T122" s="95" t="s">
        <v>141</v>
      </c>
      <c r="U122" s="91">
        <v>543</v>
      </c>
      <c r="V122" s="99" t="s">
        <v>229</v>
      </c>
    </row>
    <row r="123" spans="1:22" s="67" customFormat="1" ht="12">
      <c r="A123" s="60"/>
      <c r="B123" s="61" t="s">
        <v>93</v>
      </c>
      <c r="C123" s="80">
        <v>2</v>
      </c>
      <c r="D123" s="128" t="s">
        <v>126</v>
      </c>
      <c r="E123" s="91">
        <v>15</v>
      </c>
      <c r="F123" s="99" t="s">
        <v>230</v>
      </c>
      <c r="G123" s="80">
        <v>108</v>
      </c>
      <c r="H123" s="95" t="s">
        <v>231</v>
      </c>
      <c r="I123" s="91">
        <v>513</v>
      </c>
      <c r="J123" s="99" t="s">
        <v>232</v>
      </c>
      <c r="K123" s="80">
        <v>50</v>
      </c>
      <c r="L123" s="95" t="s">
        <v>233</v>
      </c>
      <c r="M123" s="91">
        <v>1451</v>
      </c>
      <c r="N123" s="99" t="s">
        <v>558</v>
      </c>
      <c r="O123" s="80">
        <v>13</v>
      </c>
      <c r="P123" s="95" t="s">
        <v>234</v>
      </c>
      <c r="Q123" s="91">
        <v>55</v>
      </c>
      <c r="R123" s="99" t="s">
        <v>235</v>
      </c>
      <c r="S123" s="80">
        <v>1</v>
      </c>
      <c r="T123" s="95" t="s">
        <v>149</v>
      </c>
      <c r="U123" s="91">
        <v>581</v>
      </c>
      <c r="V123" s="99" t="s">
        <v>236</v>
      </c>
    </row>
    <row r="124" spans="1:22" s="67" customFormat="1" ht="12">
      <c r="A124" s="77"/>
      <c r="B124" s="74" t="s">
        <v>102</v>
      </c>
      <c r="C124" s="79">
        <v>2</v>
      </c>
      <c r="D124" s="127" t="s">
        <v>111</v>
      </c>
      <c r="E124" s="89">
        <v>16</v>
      </c>
      <c r="F124" s="97" t="s">
        <v>237</v>
      </c>
      <c r="G124" s="79">
        <v>186</v>
      </c>
      <c r="H124" s="93" t="s">
        <v>238</v>
      </c>
      <c r="I124" s="89">
        <v>562</v>
      </c>
      <c r="J124" s="97" t="s">
        <v>239</v>
      </c>
      <c r="K124" s="79">
        <v>59</v>
      </c>
      <c r="L124" s="93" t="s">
        <v>240</v>
      </c>
      <c r="M124" s="89">
        <v>1438</v>
      </c>
      <c r="N124" s="97" t="s">
        <v>557</v>
      </c>
      <c r="O124" s="79">
        <v>14</v>
      </c>
      <c r="P124" s="93" t="s">
        <v>241</v>
      </c>
      <c r="Q124" s="89">
        <v>69</v>
      </c>
      <c r="R124" s="97" t="s">
        <v>242</v>
      </c>
      <c r="S124" s="79">
        <v>1</v>
      </c>
      <c r="T124" s="93" t="s">
        <v>243</v>
      </c>
      <c r="U124" s="89">
        <v>778</v>
      </c>
      <c r="V124" s="97" t="s">
        <v>244</v>
      </c>
    </row>
    <row r="125" spans="1:22" s="67" customFormat="1" ht="12">
      <c r="A125" s="62"/>
      <c r="B125" s="63" t="s">
        <v>578</v>
      </c>
      <c r="C125" s="81">
        <v>0</v>
      </c>
      <c r="D125" s="129" t="s">
        <v>243</v>
      </c>
      <c r="E125" s="92">
        <v>19</v>
      </c>
      <c r="F125" s="100" t="s">
        <v>603</v>
      </c>
      <c r="G125" s="81">
        <v>191</v>
      </c>
      <c r="H125" s="96" t="s">
        <v>604</v>
      </c>
      <c r="I125" s="92">
        <v>671</v>
      </c>
      <c r="J125" s="100" t="s">
        <v>605</v>
      </c>
      <c r="K125" s="81">
        <v>106</v>
      </c>
      <c r="L125" s="96" t="s">
        <v>606</v>
      </c>
      <c r="M125" s="92">
        <v>1859</v>
      </c>
      <c r="N125" s="100" t="s">
        <v>607</v>
      </c>
      <c r="O125" s="81">
        <v>5</v>
      </c>
      <c r="P125" s="96" t="s">
        <v>608</v>
      </c>
      <c r="Q125" s="92">
        <v>89</v>
      </c>
      <c r="R125" s="100" t="s">
        <v>609</v>
      </c>
      <c r="S125" s="81">
        <v>0</v>
      </c>
      <c r="T125" s="96" t="s">
        <v>243</v>
      </c>
      <c r="U125" s="92">
        <v>1084</v>
      </c>
      <c r="V125" s="100" t="s">
        <v>610</v>
      </c>
    </row>
    <row r="126" spans="1:22" s="67" customFormat="1" ht="12">
      <c r="A126" s="83" t="s">
        <v>33</v>
      </c>
      <c r="B126" s="74"/>
      <c r="C126" s="79"/>
      <c r="D126" s="127"/>
      <c r="E126" s="79"/>
      <c r="F126" s="93"/>
      <c r="G126" s="79"/>
      <c r="H126" s="93"/>
      <c r="I126" s="79"/>
      <c r="J126" s="93"/>
      <c r="K126" s="79"/>
      <c r="L126" s="93"/>
      <c r="M126" s="79"/>
      <c r="N126" s="93"/>
      <c r="O126" s="79"/>
      <c r="P126" s="93"/>
      <c r="Q126" s="79"/>
      <c r="R126" s="93"/>
      <c r="S126" s="79"/>
      <c r="T126" s="93"/>
      <c r="U126" s="79"/>
      <c r="V126" s="93"/>
    </row>
    <row r="127" spans="1:22" s="67" customFormat="1" ht="12.75">
      <c r="A127" s="88" t="s">
        <v>1154</v>
      </c>
      <c r="C127" s="232">
        <v>18</v>
      </c>
      <c r="D127" s="233"/>
      <c r="E127" s="232">
        <v>17</v>
      </c>
      <c r="F127" s="233"/>
      <c r="G127" s="232">
        <v>529</v>
      </c>
      <c r="H127" s="233"/>
      <c r="I127" s="232">
        <v>661</v>
      </c>
      <c r="J127" s="233"/>
      <c r="K127" s="232">
        <v>132</v>
      </c>
      <c r="L127" s="233"/>
      <c r="M127" s="232">
        <v>7000</v>
      </c>
      <c r="N127" s="233"/>
      <c r="O127" s="232">
        <v>33</v>
      </c>
      <c r="P127" s="233"/>
      <c r="Q127" s="232">
        <v>185</v>
      </c>
      <c r="R127" s="233"/>
      <c r="S127" s="232">
        <v>16</v>
      </c>
      <c r="T127" s="233"/>
      <c r="U127" s="232">
        <v>1234</v>
      </c>
      <c r="V127" s="233"/>
    </row>
    <row r="128" spans="1:22" s="67" customFormat="1" ht="12">
      <c r="A128" s="88"/>
      <c r="B128" s="148" t="s">
        <v>1626</v>
      </c>
      <c r="C128" s="73" t="s">
        <v>1382</v>
      </c>
      <c r="D128" s="145" t="s">
        <v>1392</v>
      </c>
      <c r="E128" s="89" t="s">
        <v>1414</v>
      </c>
      <c r="F128" s="97" t="s">
        <v>1649</v>
      </c>
      <c r="G128" s="73">
        <v>16</v>
      </c>
      <c r="H128" s="146" t="s">
        <v>1650</v>
      </c>
      <c r="I128" s="89">
        <v>364</v>
      </c>
      <c r="J128" s="97" t="s">
        <v>1651</v>
      </c>
      <c r="K128" s="73" t="s">
        <v>1669</v>
      </c>
      <c r="L128" s="146" t="s">
        <v>1652</v>
      </c>
      <c r="M128" s="89" t="s">
        <v>1620</v>
      </c>
      <c r="N128" s="97" t="s">
        <v>1653</v>
      </c>
      <c r="O128" s="73">
        <v>6</v>
      </c>
      <c r="P128" s="146" t="s">
        <v>329</v>
      </c>
      <c r="Q128" s="89">
        <v>16</v>
      </c>
      <c r="R128" s="97" t="s">
        <v>1654</v>
      </c>
      <c r="S128" s="73" t="s">
        <v>1382</v>
      </c>
      <c r="T128" s="146" t="s">
        <v>1392</v>
      </c>
      <c r="U128" s="89">
        <v>511</v>
      </c>
      <c r="V128" s="97" t="s">
        <v>1655</v>
      </c>
    </row>
    <row r="129" spans="1:22" s="67" customFormat="1" ht="12">
      <c r="A129" s="88"/>
      <c r="B129" s="148" t="s">
        <v>1573</v>
      </c>
      <c r="C129" s="73" t="s">
        <v>1382</v>
      </c>
      <c r="D129" s="145" t="s">
        <v>1392</v>
      </c>
      <c r="E129" s="89" t="s">
        <v>1414</v>
      </c>
      <c r="F129" s="97" t="s">
        <v>1475</v>
      </c>
      <c r="G129" s="73">
        <v>17</v>
      </c>
      <c r="H129" s="146" t="s">
        <v>1578</v>
      </c>
      <c r="I129" s="89">
        <v>334</v>
      </c>
      <c r="J129" s="97" t="s">
        <v>1585</v>
      </c>
      <c r="K129" s="73" t="s">
        <v>1569</v>
      </c>
      <c r="L129" s="146" t="s">
        <v>1591</v>
      </c>
      <c r="M129" s="89" t="s">
        <v>1598</v>
      </c>
      <c r="N129" s="97" t="s">
        <v>1599</v>
      </c>
      <c r="O129" s="73">
        <v>4</v>
      </c>
      <c r="P129" s="146" t="s">
        <v>119</v>
      </c>
      <c r="Q129" s="89">
        <v>12</v>
      </c>
      <c r="R129" s="97" t="s">
        <v>1607</v>
      </c>
      <c r="S129" s="73" t="s">
        <v>1382</v>
      </c>
      <c r="T129" s="146" t="s">
        <v>1392</v>
      </c>
      <c r="U129" s="89">
        <v>417</v>
      </c>
      <c r="V129" s="97" t="s">
        <v>1613</v>
      </c>
    </row>
    <row r="130" spans="1:22" s="148" customFormat="1" ht="11.25">
      <c r="A130" s="88"/>
      <c r="B130" s="121" t="s">
        <v>1514</v>
      </c>
      <c r="C130" s="73" t="s">
        <v>1382</v>
      </c>
      <c r="D130" s="145" t="s">
        <v>1392</v>
      </c>
      <c r="E130" s="89" t="s">
        <v>1414</v>
      </c>
      <c r="F130" s="97" t="s">
        <v>1475</v>
      </c>
      <c r="G130" s="73">
        <v>15</v>
      </c>
      <c r="H130" s="146" t="s">
        <v>713</v>
      </c>
      <c r="I130" s="89">
        <v>360</v>
      </c>
      <c r="J130" s="97" t="s">
        <v>1539</v>
      </c>
      <c r="K130" s="73" t="s">
        <v>1450</v>
      </c>
      <c r="L130" s="146" t="s">
        <v>1540</v>
      </c>
      <c r="M130" s="89" t="s">
        <v>1513</v>
      </c>
      <c r="N130" s="97" t="s">
        <v>1541</v>
      </c>
      <c r="O130" s="73">
        <v>4</v>
      </c>
      <c r="P130" s="146" t="s">
        <v>119</v>
      </c>
      <c r="Q130" s="89">
        <v>14</v>
      </c>
      <c r="R130" s="97" t="s">
        <v>1542</v>
      </c>
      <c r="S130" s="73" t="s">
        <v>1382</v>
      </c>
      <c r="T130" s="146" t="s">
        <v>1392</v>
      </c>
      <c r="U130" s="89">
        <v>463</v>
      </c>
      <c r="V130" s="97" t="s">
        <v>1543</v>
      </c>
    </row>
    <row r="131" spans="1:22" s="148" customFormat="1" ht="11.25">
      <c r="A131" s="88"/>
      <c r="B131" s="121" t="s">
        <v>1453</v>
      </c>
      <c r="C131" s="73" t="s">
        <v>1382</v>
      </c>
      <c r="D131" s="145" t="s">
        <v>1392</v>
      </c>
      <c r="E131" s="89" t="s">
        <v>1414</v>
      </c>
      <c r="F131" s="97" t="s">
        <v>1475</v>
      </c>
      <c r="G131" s="73">
        <v>12</v>
      </c>
      <c r="H131" s="146" t="s">
        <v>728</v>
      </c>
      <c r="I131" s="89">
        <v>365</v>
      </c>
      <c r="J131" s="97" t="s">
        <v>1476</v>
      </c>
      <c r="K131" s="73" t="s">
        <v>1450</v>
      </c>
      <c r="L131" s="146" t="s">
        <v>1507</v>
      </c>
      <c r="M131" s="89" t="s">
        <v>1452</v>
      </c>
      <c r="N131" s="97" t="s">
        <v>1477</v>
      </c>
      <c r="O131" s="73">
        <v>4</v>
      </c>
      <c r="P131" s="146" t="s">
        <v>245</v>
      </c>
      <c r="Q131" s="89">
        <v>24</v>
      </c>
      <c r="R131" s="97" t="s">
        <v>1007</v>
      </c>
      <c r="S131" s="73" t="s">
        <v>1382</v>
      </c>
      <c r="T131" s="146" t="s">
        <v>1478</v>
      </c>
      <c r="U131" s="89">
        <v>431</v>
      </c>
      <c r="V131" s="97" t="s">
        <v>1479</v>
      </c>
    </row>
    <row r="132" spans="1:22" ht="11.25">
      <c r="A132" s="88"/>
      <c r="B132" s="121" t="s">
        <v>1386</v>
      </c>
      <c r="C132" s="73" t="s">
        <v>1382</v>
      </c>
      <c r="D132" s="145" t="s">
        <v>1392</v>
      </c>
      <c r="E132" s="89" t="s">
        <v>1414</v>
      </c>
      <c r="F132" s="97" t="s">
        <v>1415</v>
      </c>
      <c r="G132" s="73">
        <v>11</v>
      </c>
      <c r="H132" s="146" t="s">
        <v>728</v>
      </c>
      <c r="I132" s="89">
        <v>342</v>
      </c>
      <c r="J132" s="97" t="s">
        <v>1416</v>
      </c>
      <c r="K132" s="73">
        <v>14</v>
      </c>
      <c r="L132" s="146" t="s">
        <v>754</v>
      </c>
      <c r="M132" s="89" t="s">
        <v>1384</v>
      </c>
      <c r="N132" s="97" t="s">
        <v>1417</v>
      </c>
      <c r="O132" s="73">
        <v>5</v>
      </c>
      <c r="P132" s="146" t="s">
        <v>785</v>
      </c>
      <c r="Q132" s="89">
        <v>16</v>
      </c>
      <c r="R132" s="97" t="s">
        <v>1418</v>
      </c>
      <c r="S132" s="73" t="s">
        <v>1382</v>
      </c>
      <c r="T132" s="146" t="s">
        <v>1392</v>
      </c>
      <c r="U132" s="89">
        <v>446</v>
      </c>
      <c r="V132" s="97" t="s">
        <v>1413</v>
      </c>
    </row>
    <row r="133" spans="1:22" s="77" customFormat="1" ht="12.75" customHeight="1">
      <c r="A133" s="88"/>
      <c r="B133" s="121" t="s">
        <v>1324</v>
      </c>
      <c r="C133" s="73">
        <v>1</v>
      </c>
      <c r="D133" s="145" t="s">
        <v>164</v>
      </c>
      <c r="E133" s="89">
        <v>1</v>
      </c>
      <c r="F133" s="97" t="s">
        <v>243</v>
      </c>
      <c r="G133" s="73">
        <v>15</v>
      </c>
      <c r="H133" s="146" t="s">
        <v>967</v>
      </c>
      <c r="I133" s="89">
        <v>398</v>
      </c>
      <c r="J133" s="97" t="s">
        <v>1351</v>
      </c>
      <c r="K133" s="73">
        <v>13</v>
      </c>
      <c r="L133" s="146" t="s">
        <v>907</v>
      </c>
      <c r="M133" s="89">
        <v>411</v>
      </c>
      <c r="N133" s="97" t="s">
        <v>1352</v>
      </c>
      <c r="O133" s="73">
        <v>4</v>
      </c>
      <c r="P133" s="146" t="s">
        <v>164</v>
      </c>
      <c r="Q133" s="89">
        <v>21</v>
      </c>
      <c r="R133" s="97" t="s">
        <v>1353</v>
      </c>
      <c r="S133" s="73">
        <v>1</v>
      </c>
      <c r="T133" s="146" t="s">
        <v>149</v>
      </c>
      <c r="U133" s="89">
        <v>487</v>
      </c>
      <c r="V133" s="97" t="s">
        <v>1354</v>
      </c>
    </row>
    <row r="134" spans="1:22" s="77" customFormat="1" ht="12.75" customHeight="1">
      <c r="A134" s="88"/>
      <c r="B134" s="121" t="s">
        <v>1269</v>
      </c>
      <c r="C134" s="73">
        <v>1</v>
      </c>
      <c r="D134" s="145" t="s">
        <v>149</v>
      </c>
      <c r="E134" s="89">
        <v>1</v>
      </c>
      <c r="F134" s="97" t="s">
        <v>243</v>
      </c>
      <c r="G134" s="73">
        <v>17</v>
      </c>
      <c r="H134" s="146" t="s">
        <v>1297</v>
      </c>
      <c r="I134" s="89">
        <v>399</v>
      </c>
      <c r="J134" s="97" t="s">
        <v>1298</v>
      </c>
      <c r="K134" s="73">
        <v>14</v>
      </c>
      <c r="L134" s="146" t="s">
        <v>402</v>
      </c>
      <c r="M134" s="89">
        <v>359</v>
      </c>
      <c r="N134" s="97" t="s">
        <v>1299</v>
      </c>
      <c r="O134" s="73">
        <v>5</v>
      </c>
      <c r="P134" s="146" t="s">
        <v>120</v>
      </c>
      <c r="Q134" s="89">
        <v>13</v>
      </c>
      <c r="R134" s="97" t="s">
        <v>343</v>
      </c>
      <c r="S134" s="73">
        <v>5</v>
      </c>
      <c r="T134" s="146" t="s">
        <v>367</v>
      </c>
      <c r="U134" s="89">
        <v>452</v>
      </c>
      <c r="V134" s="97" t="s">
        <v>1289</v>
      </c>
    </row>
    <row r="135" spans="1:22" s="77" customFormat="1" ht="12.75" customHeight="1">
      <c r="A135" s="71"/>
      <c r="B135" s="121" t="s">
        <v>1212</v>
      </c>
      <c r="C135" s="73">
        <v>1</v>
      </c>
      <c r="D135" s="145" t="s">
        <v>111</v>
      </c>
      <c r="E135" s="89">
        <v>1</v>
      </c>
      <c r="F135" s="97" t="s">
        <v>943</v>
      </c>
      <c r="G135" s="73">
        <v>19</v>
      </c>
      <c r="H135" s="146" t="s">
        <v>1236</v>
      </c>
      <c r="I135" s="89">
        <v>386</v>
      </c>
      <c r="J135" s="97" t="s">
        <v>1237</v>
      </c>
      <c r="K135" s="73">
        <v>16</v>
      </c>
      <c r="L135" s="146" t="s">
        <v>754</v>
      </c>
      <c r="M135" s="89">
        <v>402</v>
      </c>
      <c r="N135" s="97" t="s">
        <v>1238</v>
      </c>
      <c r="O135" s="73">
        <v>5</v>
      </c>
      <c r="P135" s="146" t="s">
        <v>158</v>
      </c>
      <c r="Q135" s="89">
        <v>14</v>
      </c>
      <c r="R135" s="97" t="s">
        <v>187</v>
      </c>
      <c r="S135" s="73">
        <v>4</v>
      </c>
      <c r="T135" s="146" t="s">
        <v>272</v>
      </c>
      <c r="U135" s="89">
        <v>416</v>
      </c>
      <c r="V135" s="97" t="s">
        <v>1239</v>
      </c>
    </row>
    <row r="136" spans="1:22" s="67" customFormat="1" ht="12">
      <c r="A136" s="71"/>
      <c r="B136" s="121" t="s">
        <v>1153</v>
      </c>
      <c r="C136" s="73">
        <v>0</v>
      </c>
      <c r="D136" s="145" t="s">
        <v>455</v>
      </c>
      <c r="E136" s="89">
        <v>2</v>
      </c>
      <c r="F136" s="97" t="s">
        <v>943</v>
      </c>
      <c r="G136" s="73">
        <v>23</v>
      </c>
      <c r="H136" s="146" t="s">
        <v>1175</v>
      </c>
      <c r="I136" s="89">
        <v>393</v>
      </c>
      <c r="J136" s="97" t="s">
        <v>1209</v>
      </c>
      <c r="K136" s="73">
        <v>17</v>
      </c>
      <c r="L136" s="146" t="s">
        <v>1176</v>
      </c>
      <c r="M136" s="89">
        <v>413</v>
      </c>
      <c r="N136" s="97" t="s">
        <v>1210</v>
      </c>
      <c r="O136" s="73">
        <v>5</v>
      </c>
      <c r="P136" s="146" t="s">
        <v>785</v>
      </c>
      <c r="Q136" s="89">
        <v>14</v>
      </c>
      <c r="R136" s="97" t="s">
        <v>1160</v>
      </c>
      <c r="S136" s="73">
        <v>0</v>
      </c>
      <c r="T136" s="146" t="s">
        <v>455</v>
      </c>
      <c r="U136" s="89">
        <v>418</v>
      </c>
      <c r="V136" s="97" t="s">
        <v>1211</v>
      </c>
    </row>
    <row r="137" spans="1:22" s="77" customFormat="1" ht="12.75" customHeight="1">
      <c r="A137" s="60"/>
      <c r="B137" s="61"/>
      <c r="C137" s="61"/>
      <c r="D137" s="123"/>
      <c r="E137" s="61"/>
      <c r="F137" s="75"/>
      <c r="G137" s="61"/>
      <c r="H137" s="75"/>
      <c r="I137" s="61"/>
      <c r="J137" s="75"/>
      <c r="K137" s="61"/>
      <c r="L137" s="75"/>
      <c r="M137" s="76"/>
      <c r="N137" s="75"/>
      <c r="O137" s="61"/>
      <c r="P137" s="75"/>
      <c r="Q137" s="61"/>
      <c r="R137" s="75"/>
      <c r="S137" s="61"/>
      <c r="T137" s="75"/>
      <c r="U137" s="61"/>
      <c r="V137" s="75"/>
    </row>
    <row r="138" spans="1:22" s="67" customFormat="1" ht="12">
      <c r="A138" s="88" t="s">
        <v>1155</v>
      </c>
      <c r="B138" s="73"/>
      <c r="C138" s="236">
        <v>18</v>
      </c>
      <c r="D138" s="236"/>
      <c r="E138" s="236">
        <v>17</v>
      </c>
      <c r="F138" s="236"/>
      <c r="G138" s="236">
        <v>529</v>
      </c>
      <c r="H138" s="236"/>
      <c r="I138" s="236">
        <v>661</v>
      </c>
      <c r="J138" s="236"/>
      <c r="K138" s="236">
        <v>132</v>
      </c>
      <c r="L138" s="236"/>
      <c r="M138" s="236">
        <v>7000</v>
      </c>
      <c r="N138" s="236"/>
      <c r="O138" s="236">
        <v>33</v>
      </c>
      <c r="P138" s="236"/>
      <c r="Q138" s="236">
        <v>185</v>
      </c>
      <c r="R138" s="236"/>
      <c r="S138" s="236">
        <v>16</v>
      </c>
      <c r="T138" s="236"/>
      <c r="U138" s="236">
        <v>1234</v>
      </c>
      <c r="V138" s="236"/>
    </row>
    <row r="139" spans="1:22" s="77" customFormat="1" ht="12.75" customHeight="1">
      <c r="A139" s="88"/>
      <c r="B139" s="121" t="s">
        <v>1096</v>
      </c>
      <c r="C139" s="79">
        <v>0</v>
      </c>
      <c r="D139" s="127" t="s">
        <v>243</v>
      </c>
      <c r="E139" s="89">
        <v>1</v>
      </c>
      <c r="F139" s="97" t="s">
        <v>141</v>
      </c>
      <c r="G139" s="79">
        <v>19</v>
      </c>
      <c r="H139" s="93" t="s">
        <v>1122</v>
      </c>
      <c r="I139" s="89">
        <v>372</v>
      </c>
      <c r="J139" s="97" t="s">
        <v>1123</v>
      </c>
      <c r="K139" s="79">
        <v>14</v>
      </c>
      <c r="L139" s="93" t="s">
        <v>373</v>
      </c>
      <c r="M139" s="89">
        <v>666</v>
      </c>
      <c r="N139" s="97" t="s">
        <v>1124</v>
      </c>
      <c r="O139" s="79">
        <v>3</v>
      </c>
      <c r="P139" s="93" t="s">
        <v>258</v>
      </c>
      <c r="Q139" s="89">
        <v>14</v>
      </c>
      <c r="R139" s="97" t="s">
        <v>934</v>
      </c>
      <c r="S139" s="79">
        <v>0</v>
      </c>
      <c r="T139" s="93" t="s">
        <v>455</v>
      </c>
      <c r="U139" s="89">
        <v>410</v>
      </c>
      <c r="V139" s="97" t="s">
        <v>1125</v>
      </c>
    </row>
    <row r="140" spans="1:22" s="67" customFormat="1" ht="12">
      <c r="A140" s="88"/>
      <c r="B140" s="121" t="s">
        <v>1037</v>
      </c>
      <c r="C140" s="79">
        <v>2</v>
      </c>
      <c r="D140" s="127" t="s">
        <v>111</v>
      </c>
      <c r="E140" s="89">
        <v>1</v>
      </c>
      <c r="F140" s="97" t="s">
        <v>141</v>
      </c>
      <c r="G140" s="79">
        <v>26</v>
      </c>
      <c r="H140" s="93" t="s">
        <v>1064</v>
      </c>
      <c r="I140" s="89">
        <v>448</v>
      </c>
      <c r="J140" s="97" t="s">
        <v>1065</v>
      </c>
      <c r="K140" s="79">
        <v>17</v>
      </c>
      <c r="L140" s="93" t="s">
        <v>270</v>
      </c>
      <c r="M140" s="89">
        <v>885</v>
      </c>
      <c r="N140" s="97" t="s">
        <v>1066</v>
      </c>
      <c r="O140" s="79">
        <v>4</v>
      </c>
      <c r="P140" s="93" t="s">
        <v>119</v>
      </c>
      <c r="Q140" s="89">
        <v>21</v>
      </c>
      <c r="R140" s="97" t="s">
        <v>1067</v>
      </c>
      <c r="S140" s="79">
        <v>5</v>
      </c>
      <c r="T140" s="93" t="s">
        <v>164</v>
      </c>
      <c r="U140" s="89">
        <v>446</v>
      </c>
      <c r="V140" s="97" t="s">
        <v>1068</v>
      </c>
    </row>
    <row r="141" spans="1:22" s="77" customFormat="1" ht="12.75" customHeight="1">
      <c r="A141" s="88"/>
      <c r="B141" s="121" t="s">
        <v>978</v>
      </c>
      <c r="C141" s="79">
        <v>1</v>
      </c>
      <c r="D141" s="127" t="s">
        <v>149</v>
      </c>
      <c r="E141" s="89">
        <v>1</v>
      </c>
      <c r="F141" s="97" t="s">
        <v>141</v>
      </c>
      <c r="G141" s="79">
        <v>18</v>
      </c>
      <c r="H141" s="93" t="s">
        <v>1005</v>
      </c>
      <c r="I141" s="89">
        <v>424</v>
      </c>
      <c r="J141" s="97" t="s">
        <v>1006</v>
      </c>
      <c r="K141" s="79">
        <v>20</v>
      </c>
      <c r="L141" s="93" t="s">
        <v>1007</v>
      </c>
      <c r="M141" s="89">
        <v>510</v>
      </c>
      <c r="N141" s="97" t="s">
        <v>1008</v>
      </c>
      <c r="O141" s="79">
        <v>4</v>
      </c>
      <c r="P141" s="93" t="s">
        <v>367</v>
      </c>
      <c r="Q141" s="89">
        <v>23</v>
      </c>
      <c r="R141" s="97" t="s">
        <v>1009</v>
      </c>
      <c r="S141" s="79">
        <v>5</v>
      </c>
      <c r="T141" s="93" t="s">
        <v>266</v>
      </c>
      <c r="U141" s="89">
        <v>391</v>
      </c>
      <c r="V141" s="97" t="s">
        <v>1010</v>
      </c>
    </row>
    <row r="142" spans="1:22" s="77" customFormat="1" ht="12.75" customHeight="1">
      <c r="A142" s="88"/>
      <c r="B142" s="72" t="s">
        <v>916</v>
      </c>
      <c r="C142" s="79">
        <v>1</v>
      </c>
      <c r="D142" s="127" t="s">
        <v>149</v>
      </c>
      <c r="E142" s="89">
        <v>1</v>
      </c>
      <c r="F142" s="97" t="s">
        <v>943</v>
      </c>
      <c r="G142" s="79">
        <v>21</v>
      </c>
      <c r="H142" s="93" t="s">
        <v>927</v>
      </c>
      <c r="I142" s="89">
        <v>399</v>
      </c>
      <c r="J142" s="97" t="s">
        <v>944</v>
      </c>
      <c r="K142" s="79">
        <v>16</v>
      </c>
      <c r="L142" s="93" t="s">
        <v>945</v>
      </c>
      <c r="M142" s="89">
        <v>480</v>
      </c>
      <c r="N142" s="97" t="s">
        <v>946</v>
      </c>
      <c r="O142" s="79">
        <v>4</v>
      </c>
      <c r="P142" s="93" t="s">
        <v>245</v>
      </c>
      <c r="Q142" s="89">
        <v>14</v>
      </c>
      <c r="R142" s="97" t="s">
        <v>947</v>
      </c>
      <c r="S142" s="79">
        <v>4</v>
      </c>
      <c r="T142" s="93" t="s">
        <v>164</v>
      </c>
      <c r="U142" s="89">
        <v>388</v>
      </c>
      <c r="V142" s="97" t="s">
        <v>948</v>
      </c>
    </row>
    <row r="143" spans="1:22" s="77" customFormat="1" ht="12.75" customHeight="1">
      <c r="A143" s="88"/>
      <c r="B143" s="72" t="s">
        <v>855</v>
      </c>
      <c r="C143" s="79">
        <v>3</v>
      </c>
      <c r="D143" s="127" t="s">
        <v>208</v>
      </c>
      <c r="E143" s="89">
        <v>2</v>
      </c>
      <c r="F143" s="97" t="s">
        <v>186</v>
      </c>
      <c r="G143" s="79">
        <v>22</v>
      </c>
      <c r="H143" s="93" t="s">
        <v>882</v>
      </c>
      <c r="I143" s="89">
        <v>429</v>
      </c>
      <c r="J143" s="97" t="s">
        <v>883</v>
      </c>
      <c r="K143" s="79">
        <v>21</v>
      </c>
      <c r="L143" s="93" t="s">
        <v>252</v>
      </c>
      <c r="M143" s="89">
        <v>362</v>
      </c>
      <c r="N143" s="97" t="s">
        <v>884</v>
      </c>
      <c r="O143" s="79">
        <v>5</v>
      </c>
      <c r="P143" s="93" t="s">
        <v>120</v>
      </c>
      <c r="Q143" s="89">
        <v>17</v>
      </c>
      <c r="R143" s="97" t="s">
        <v>885</v>
      </c>
      <c r="S143" s="79">
        <v>5</v>
      </c>
      <c r="T143" s="93" t="s">
        <v>297</v>
      </c>
      <c r="U143" s="89">
        <v>401</v>
      </c>
      <c r="V143" s="97" t="s">
        <v>886</v>
      </c>
    </row>
    <row r="144" spans="1:22" s="77" customFormat="1" ht="12.75" customHeight="1">
      <c r="A144" s="88"/>
      <c r="B144" s="72" t="s">
        <v>784</v>
      </c>
      <c r="C144" s="79">
        <v>2</v>
      </c>
      <c r="D144" s="127" t="s">
        <v>126</v>
      </c>
      <c r="E144" s="89">
        <v>2</v>
      </c>
      <c r="F144" s="97" t="s">
        <v>186</v>
      </c>
      <c r="G144" s="79">
        <v>19</v>
      </c>
      <c r="H144" s="93" t="s">
        <v>840</v>
      </c>
      <c r="I144" s="89">
        <v>447</v>
      </c>
      <c r="J144" s="97" t="s">
        <v>814</v>
      </c>
      <c r="K144" s="79">
        <v>23</v>
      </c>
      <c r="L144" s="93" t="s">
        <v>841</v>
      </c>
      <c r="M144" s="89">
        <v>337</v>
      </c>
      <c r="N144" s="97" t="s">
        <v>811</v>
      </c>
      <c r="O144" s="79">
        <v>5</v>
      </c>
      <c r="P144" s="93" t="s">
        <v>810</v>
      </c>
      <c r="Q144" s="89">
        <v>21</v>
      </c>
      <c r="R144" s="97" t="s">
        <v>808</v>
      </c>
      <c r="S144" s="79">
        <v>3</v>
      </c>
      <c r="T144" s="93" t="s">
        <v>194</v>
      </c>
      <c r="U144" s="89">
        <v>434</v>
      </c>
      <c r="V144" s="97" t="s">
        <v>842</v>
      </c>
    </row>
    <row r="145" spans="1:22" ht="11.25">
      <c r="A145" s="88"/>
      <c r="B145" s="72" t="s">
        <v>719</v>
      </c>
      <c r="C145" s="79">
        <v>2</v>
      </c>
      <c r="D145" s="127" t="s">
        <v>126</v>
      </c>
      <c r="E145" s="89">
        <v>1</v>
      </c>
      <c r="F145" s="97" t="s">
        <v>149</v>
      </c>
      <c r="G145" s="79">
        <v>22</v>
      </c>
      <c r="H145" s="93" t="s">
        <v>750</v>
      </c>
      <c r="I145" s="89">
        <v>396</v>
      </c>
      <c r="J145" s="97" t="s">
        <v>751</v>
      </c>
      <c r="K145" s="79">
        <v>23</v>
      </c>
      <c r="L145" s="93" t="s">
        <v>752</v>
      </c>
      <c r="M145" s="89">
        <v>249</v>
      </c>
      <c r="N145" s="97" t="s">
        <v>753</v>
      </c>
      <c r="O145" s="79">
        <v>5</v>
      </c>
      <c r="P145" s="93" t="s">
        <v>272</v>
      </c>
      <c r="Q145" s="89">
        <v>17</v>
      </c>
      <c r="R145" s="97" t="s">
        <v>754</v>
      </c>
      <c r="S145" s="79">
        <v>3</v>
      </c>
      <c r="T145" s="93" t="s">
        <v>194</v>
      </c>
      <c r="U145" s="89">
        <v>508</v>
      </c>
      <c r="V145" s="97" t="s">
        <v>755</v>
      </c>
    </row>
    <row r="146" spans="1:22" ht="11.25">
      <c r="A146" s="88"/>
      <c r="B146" s="72" t="s">
        <v>655</v>
      </c>
      <c r="C146" s="79">
        <v>3</v>
      </c>
      <c r="D146" s="127" t="s">
        <v>222</v>
      </c>
      <c r="E146" s="89">
        <v>2</v>
      </c>
      <c r="F146" s="97" t="s">
        <v>126</v>
      </c>
      <c r="G146" s="79">
        <v>16</v>
      </c>
      <c r="H146" s="93" t="s">
        <v>683</v>
      </c>
      <c r="I146" s="89">
        <v>406</v>
      </c>
      <c r="J146" s="97" t="s">
        <v>684</v>
      </c>
      <c r="K146" s="79">
        <v>23</v>
      </c>
      <c r="L146" s="93" t="s">
        <v>685</v>
      </c>
      <c r="M146" s="89">
        <v>556</v>
      </c>
      <c r="N146" s="97" t="s">
        <v>686</v>
      </c>
      <c r="O146" s="79">
        <v>5</v>
      </c>
      <c r="P146" s="93" t="s">
        <v>264</v>
      </c>
      <c r="Q146" s="89">
        <v>14</v>
      </c>
      <c r="R146" s="97" t="s">
        <v>195</v>
      </c>
      <c r="S146" s="79">
        <v>4</v>
      </c>
      <c r="T146" s="93" t="s">
        <v>264</v>
      </c>
      <c r="U146" s="89">
        <v>546</v>
      </c>
      <c r="V146" s="97" t="s">
        <v>687</v>
      </c>
    </row>
    <row r="147" spans="1:22" ht="11.25">
      <c r="A147" s="77"/>
      <c r="B147" s="72" t="s">
        <v>365</v>
      </c>
      <c r="C147" s="79">
        <v>4</v>
      </c>
      <c r="D147" s="127" t="s">
        <v>297</v>
      </c>
      <c r="E147" s="89">
        <v>2</v>
      </c>
      <c r="F147" s="97" t="s">
        <v>111</v>
      </c>
      <c r="G147" s="79">
        <v>17</v>
      </c>
      <c r="H147" s="93" t="s">
        <v>373</v>
      </c>
      <c r="I147" s="89">
        <v>458</v>
      </c>
      <c r="J147" s="97" t="s">
        <v>382</v>
      </c>
      <c r="K147" s="79">
        <v>33</v>
      </c>
      <c r="L147" s="93" t="s">
        <v>391</v>
      </c>
      <c r="M147" s="89">
        <v>500</v>
      </c>
      <c r="N147" s="97" t="s">
        <v>543</v>
      </c>
      <c r="O147" s="79">
        <v>4</v>
      </c>
      <c r="P147" s="93" t="s">
        <v>367</v>
      </c>
      <c r="Q147" s="89">
        <v>16</v>
      </c>
      <c r="R147" s="97" t="s">
        <v>406</v>
      </c>
      <c r="S147" s="79">
        <v>3</v>
      </c>
      <c r="T147" s="93" t="s">
        <v>258</v>
      </c>
      <c r="U147" s="89">
        <v>536</v>
      </c>
      <c r="V147" s="97" t="s">
        <v>416</v>
      </c>
    </row>
    <row r="148" spans="1:22" s="77" customFormat="1" ht="11.25">
      <c r="A148" s="85" t="s">
        <v>574</v>
      </c>
      <c r="B148" s="72" t="s">
        <v>55</v>
      </c>
      <c r="C148" s="79">
        <v>4</v>
      </c>
      <c r="D148" s="127" t="s">
        <v>245</v>
      </c>
      <c r="E148" s="89">
        <v>2</v>
      </c>
      <c r="F148" s="97" t="s">
        <v>126</v>
      </c>
      <c r="G148" s="79">
        <v>16</v>
      </c>
      <c r="H148" s="93" t="s">
        <v>246</v>
      </c>
      <c r="I148" s="89">
        <v>470</v>
      </c>
      <c r="J148" s="97" t="s">
        <v>247</v>
      </c>
      <c r="K148" s="79">
        <v>32</v>
      </c>
      <c r="L148" s="93" t="s">
        <v>248</v>
      </c>
      <c r="M148" s="89">
        <v>522</v>
      </c>
      <c r="N148" s="97" t="s">
        <v>534</v>
      </c>
      <c r="O148" s="79">
        <v>5</v>
      </c>
      <c r="P148" s="93" t="s">
        <v>249</v>
      </c>
      <c r="Q148" s="89">
        <v>19</v>
      </c>
      <c r="R148" s="97" t="s">
        <v>250</v>
      </c>
      <c r="S148" s="79">
        <v>4</v>
      </c>
      <c r="T148" s="93" t="s">
        <v>176</v>
      </c>
      <c r="U148" s="89">
        <v>457</v>
      </c>
      <c r="V148" s="97" t="s">
        <v>251</v>
      </c>
    </row>
    <row r="149" spans="1:22" s="77" customFormat="1" ht="11.25">
      <c r="A149" s="85" t="s">
        <v>25</v>
      </c>
      <c r="B149" s="72" t="s">
        <v>64</v>
      </c>
      <c r="C149" s="79">
        <v>4</v>
      </c>
      <c r="D149" s="127" t="s">
        <v>245</v>
      </c>
      <c r="E149" s="89">
        <v>2</v>
      </c>
      <c r="F149" s="97" t="s">
        <v>194</v>
      </c>
      <c r="G149" s="79">
        <v>20</v>
      </c>
      <c r="H149" s="93" t="s">
        <v>252</v>
      </c>
      <c r="I149" s="89">
        <v>436</v>
      </c>
      <c r="J149" s="97" t="s">
        <v>253</v>
      </c>
      <c r="K149" s="79">
        <v>34</v>
      </c>
      <c r="L149" s="93" t="s">
        <v>254</v>
      </c>
      <c r="M149" s="89">
        <v>399</v>
      </c>
      <c r="N149" s="97" t="s">
        <v>520</v>
      </c>
      <c r="O149" s="79">
        <v>7</v>
      </c>
      <c r="P149" s="93" t="s">
        <v>255</v>
      </c>
      <c r="Q149" s="89">
        <v>17</v>
      </c>
      <c r="R149" s="97" t="s">
        <v>256</v>
      </c>
      <c r="S149" s="79">
        <v>2</v>
      </c>
      <c r="T149" s="93" t="s">
        <v>149</v>
      </c>
      <c r="U149" s="89">
        <v>443</v>
      </c>
      <c r="V149" s="97" t="s">
        <v>257</v>
      </c>
    </row>
    <row r="150" spans="1:22" s="77" customFormat="1" ht="12.75">
      <c r="A150" s="65"/>
      <c r="B150" s="61" t="s">
        <v>74</v>
      </c>
      <c r="C150" s="80">
        <v>4</v>
      </c>
      <c r="D150" s="128" t="s">
        <v>258</v>
      </c>
      <c r="E150" s="91">
        <v>2</v>
      </c>
      <c r="F150" s="99" t="s">
        <v>149</v>
      </c>
      <c r="G150" s="80">
        <v>24</v>
      </c>
      <c r="H150" s="95" t="s">
        <v>259</v>
      </c>
      <c r="I150" s="91">
        <v>374</v>
      </c>
      <c r="J150" s="99" t="s">
        <v>260</v>
      </c>
      <c r="K150" s="80">
        <v>33</v>
      </c>
      <c r="L150" s="95" t="s">
        <v>261</v>
      </c>
      <c r="M150" s="91">
        <v>301</v>
      </c>
      <c r="N150" s="99" t="s">
        <v>529</v>
      </c>
      <c r="O150" s="80">
        <v>6</v>
      </c>
      <c r="P150" s="95" t="s">
        <v>262</v>
      </c>
      <c r="Q150" s="91">
        <v>18</v>
      </c>
      <c r="R150" s="99" t="s">
        <v>263</v>
      </c>
      <c r="S150" s="80">
        <v>4</v>
      </c>
      <c r="T150" s="95" t="s">
        <v>264</v>
      </c>
      <c r="U150" s="91">
        <v>455</v>
      </c>
      <c r="V150" s="99" t="s">
        <v>265</v>
      </c>
    </row>
    <row r="151" spans="1:22" s="77" customFormat="1" ht="11.25">
      <c r="A151" s="60"/>
      <c r="B151" s="61" t="s">
        <v>83</v>
      </c>
      <c r="C151" s="80">
        <v>2</v>
      </c>
      <c r="D151" s="128" t="s">
        <v>266</v>
      </c>
      <c r="E151" s="91">
        <v>2</v>
      </c>
      <c r="F151" s="99" t="s">
        <v>258</v>
      </c>
      <c r="G151" s="80">
        <v>23</v>
      </c>
      <c r="H151" s="95" t="s">
        <v>267</v>
      </c>
      <c r="I151" s="91">
        <v>423</v>
      </c>
      <c r="J151" s="99" t="s">
        <v>268</v>
      </c>
      <c r="K151" s="80">
        <v>42</v>
      </c>
      <c r="L151" s="95" t="s">
        <v>269</v>
      </c>
      <c r="M151" s="91">
        <v>793</v>
      </c>
      <c r="N151" s="99" t="s">
        <v>556</v>
      </c>
      <c r="O151" s="80">
        <v>7</v>
      </c>
      <c r="P151" s="95" t="s">
        <v>255</v>
      </c>
      <c r="Q151" s="91">
        <v>18</v>
      </c>
      <c r="R151" s="99" t="s">
        <v>270</v>
      </c>
      <c r="S151" s="80">
        <v>3</v>
      </c>
      <c r="T151" s="95" t="s">
        <v>164</v>
      </c>
      <c r="U151" s="91">
        <v>483</v>
      </c>
      <c r="V151" s="99" t="s">
        <v>271</v>
      </c>
    </row>
    <row r="152" spans="1:22" s="67" customFormat="1" ht="12">
      <c r="A152" s="60"/>
      <c r="B152" s="61" t="s">
        <v>93</v>
      </c>
      <c r="C152" s="80">
        <v>2</v>
      </c>
      <c r="D152" s="128" t="s">
        <v>272</v>
      </c>
      <c r="E152" s="91">
        <v>3</v>
      </c>
      <c r="F152" s="99" t="s">
        <v>194</v>
      </c>
      <c r="G152" s="80">
        <v>23</v>
      </c>
      <c r="H152" s="95" t="s">
        <v>273</v>
      </c>
      <c r="I152" s="91">
        <v>487</v>
      </c>
      <c r="J152" s="99" t="s">
        <v>274</v>
      </c>
      <c r="K152" s="80">
        <v>61</v>
      </c>
      <c r="L152" s="95" t="s">
        <v>275</v>
      </c>
      <c r="M152" s="91">
        <v>923</v>
      </c>
      <c r="N152" s="99" t="s">
        <v>555</v>
      </c>
      <c r="O152" s="80">
        <v>5</v>
      </c>
      <c r="P152" s="95" t="s">
        <v>272</v>
      </c>
      <c r="Q152" s="91">
        <v>20</v>
      </c>
      <c r="R152" s="99" t="s">
        <v>276</v>
      </c>
      <c r="S152" s="80">
        <v>0</v>
      </c>
      <c r="T152" s="95" t="s">
        <v>243</v>
      </c>
      <c r="U152" s="91">
        <v>574</v>
      </c>
      <c r="V152" s="99" t="s">
        <v>277</v>
      </c>
    </row>
    <row r="153" spans="1:22" s="67" customFormat="1" ht="12">
      <c r="A153" s="77"/>
      <c r="B153" s="74" t="s">
        <v>102</v>
      </c>
      <c r="C153" s="79">
        <v>1</v>
      </c>
      <c r="D153" s="127" t="s">
        <v>117</v>
      </c>
      <c r="E153" s="89">
        <v>3</v>
      </c>
      <c r="F153" s="97" t="s">
        <v>258</v>
      </c>
      <c r="G153" s="79">
        <v>33</v>
      </c>
      <c r="H153" s="93" t="s">
        <v>278</v>
      </c>
      <c r="I153" s="89">
        <v>424</v>
      </c>
      <c r="J153" s="97" t="s">
        <v>279</v>
      </c>
      <c r="K153" s="79">
        <v>69</v>
      </c>
      <c r="L153" s="93" t="s">
        <v>280</v>
      </c>
      <c r="M153" s="89">
        <v>1029</v>
      </c>
      <c r="N153" s="97" t="s">
        <v>554</v>
      </c>
      <c r="O153" s="79">
        <v>3</v>
      </c>
      <c r="P153" s="93" t="s">
        <v>66</v>
      </c>
      <c r="Q153" s="89">
        <v>24</v>
      </c>
      <c r="R153" s="97" t="s">
        <v>281</v>
      </c>
      <c r="S153" s="79">
        <v>0</v>
      </c>
      <c r="T153" s="93" t="s">
        <v>111</v>
      </c>
      <c r="U153" s="89">
        <v>612</v>
      </c>
      <c r="V153" s="97" t="s">
        <v>282</v>
      </c>
    </row>
    <row r="154" spans="1:22" s="67" customFormat="1" ht="12">
      <c r="A154" s="62"/>
      <c r="B154" s="63" t="s">
        <v>578</v>
      </c>
      <c r="C154" s="81">
        <v>0</v>
      </c>
      <c r="D154" s="129" t="s">
        <v>455</v>
      </c>
      <c r="E154" s="92">
        <v>4</v>
      </c>
      <c r="F154" s="100" t="s">
        <v>94</v>
      </c>
      <c r="G154" s="81">
        <v>32</v>
      </c>
      <c r="H154" s="96" t="s">
        <v>611</v>
      </c>
      <c r="I154" s="92">
        <v>411</v>
      </c>
      <c r="J154" s="100" t="s">
        <v>612</v>
      </c>
      <c r="K154" s="81">
        <v>69</v>
      </c>
      <c r="L154" s="96" t="s">
        <v>613</v>
      </c>
      <c r="M154" s="92">
        <v>628</v>
      </c>
      <c r="N154" s="100" t="s">
        <v>614</v>
      </c>
      <c r="O154" s="81">
        <v>3</v>
      </c>
      <c r="P154" s="96" t="s">
        <v>615</v>
      </c>
      <c r="Q154" s="92">
        <v>27</v>
      </c>
      <c r="R154" s="100" t="s">
        <v>617</v>
      </c>
      <c r="S154" s="81">
        <v>5</v>
      </c>
      <c r="T154" s="96" t="s">
        <v>616</v>
      </c>
      <c r="U154" s="92">
        <v>561</v>
      </c>
      <c r="V154" s="100" t="s">
        <v>618</v>
      </c>
    </row>
    <row r="155" spans="1:22" s="67" customFormat="1" ht="12.75">
      <c r="A155" s="207" t="s">
        <v>1510</v>
      </c>
      <c r="B155" s="74"/>
      <c r="C155" s="79"/>
      <c r="D155" s="127"/>
      <c r="E155" s="79"/>
      <c r="F155" s="93"/>
      <c r="G155" s="79"/>
      <c r="H155" s="93"/>
      <c r="I155" s="79"/>
      <c r="J155" s="93"/>
      <c r="K155" s="79"/>
      <c r="L155" s="93"/>
      <c r="M155" s="79"/>
      <c r="N155" s="93"/>
      <c r="O155" s="79"/>
      <c r="P155" s="93"/>
      <c r="Q155" s="79"/>
      <c r="R155" s="93"/>
      <c r="S155" s="79"/>
      <c r="T155" s="93"/>
      <c r="U155" s="79"/>
      <c r="V155" s="93"/>
    </row>
    <row r="156" spans="1:22" s="67" customFormat="1" ht="12">
      <c r="A156" s="83"/>
      <c r="B156" s="74"/>
      <c r="C156" s="79"/>
      <c r="D156" s="127"/>
      <c r="E156" s="79"/>
      <c r="F156" s="93"/>
      <c r="G156" s="79"/>
      <c r="H156" s="93"/>
      <c r="I156" s="79"/>
      <c r="J156" s="93"/>
      <c r="K156" s="79"/>
      <c r="L156" s="93"/>
      <c r="M156" s="79"/>
      <c r="N156" s="93"/>
      <c r="O156" s="79"/>
      <c r="P156" s="93"/>
      <c r="Q156" s="79"/>
      <c r="R156" s="93"/>
      <c r="S156" s="79"/>
      <c r="T156" s="93"/>
      <c r="U156" s="79"/>
      <c r="V156" s="93"/>
    </row>
    <row r="157" spans="1:22" s="148" customFormat="1" ht="12.75">
      <c r="A157" s="88" t="s">
        <v>1154</v>
      </c>
      <c r="B157" s="67"/>
      <c r="C157" s="232">
        <v>22</v>
      </c>
      <c r="D157" s="233"/>
      <c r="E157" s="232">
        <v>21</v>
      </c>
      <c r="F157" s="233"/>
      <c r="G157" s="232">
        <v>629</v>
      </c>
      <c r="H157" s="233"/>
      <c r="I157" s="232">
        <v>787</v>
      </c>
      <c r="J157" s="233"/>
      <c r="K157" s="232">
        <v>157</v>
      </c>
      <c r="L157" s="233"/>
      <c r="M157" s="232">
        <v>9000</v>
      </c>
      <c r="N157" s="233"/>
      <c r="O157" s="232">
        <v>39</v>
      </c>
      <c r="P157" s="233"/>
      <c r="Q157" s="232">
        <v>220</v>
      </c>
      <c r="R157" s="233"/>
      <c r="S157" s="232">
        <v>18</v>
      </c>
      <c r="T157" s="233"/>
      <c r="U157" s="232">
        <v>1468</v>
      </c>
      <c r="V157" s="233"/>
    </row>
    <row r="158" spans="1:22" s="148" customFormat="1" ht="11.25">
      <c r="A158" s="88"/>
      <c r="B158" s="148" t="s">
        <v>1626</v>
      </c>
      <c r="C158" s="73" t="s">
        <v>1382</v>
      </c>
      <c r="D158" s="145" t="s">
        <v>1392</v>
      </c>
      <c r="E158" s="89">
        <v>2</v>
      </c>
      <c r="F158" s="97" t="s">
        <v>222</v>
      </c>
      <c r="G158" s="73">
        <v>57</v>
      </c>
      <c r="H158" s="146" t="s">
        <v>1656</v>
      </c>
      <c r="I158" s="89">
        <v>373</v>
      </c>
      <c r="J158" s="97" t="s">
        <v>1657</v>
      </c>
      <c r="K158" s="73">
        <v>31</v>
      </c>
      <c r="L158" s="146" t="s">
        <v>1174</v>
      </c>
      <c r="M158" s="89" t="s">
        <v>1619</v>
      </c>
      <c r="N158" s="97" t="s">
        <v>1658</v>
      </c>
      <c r="O158" s="73">
        <v>8</v>
      </c>
      <c r="P158" s="146" t="s">
        <v>75</v>
      </c>
      <c r="Q158" s="89">
        <v>29</v>
      </c>
      <c r="R158" s="97" t="s">
        <v>1659</v>
      </c>
      <c r="S158" s="73" t="s">
        <v>1382</v>
      </c>
      <c r="T158" s="146" t="s">
        <v>1387</v>
      </c>
      <c r="U158" s="89">
        <v>475</v>
      </c>
      <c r="V158" s="97" t="s">
        <v>1660</v>
      </c>
    </row>
    <row r="159" spans="1:22" s="148" customFormat="1" ht="11.25">
      <c r="A159" s="88"/>
      <c r="B159" s="148" t="s">
        <v>1573</v>
      </c>
      <c r="C159" s="73" t="s">
        <v>1382</v>
      </c>
      <c r="D159" s="145" t="s">
        <v>1392</v>
      </c>
      <c r="E159" s="89" t="s">
        <v>1567</v>
      </c>
      <c r="F159" s="97" t="s">
        <v>1574</v>
      </c>
      <c r="G159" s="73">
        <v>60</v>
      </c>
      <c r="H159" s="146" t="s">
        <v>1579</v>
      </c>
      <c r="I159" s="89">
        <v>1182</v>
      </c>
      <c r="J159" s="97" t="s">
        <v>1586</v>
      </c>
      <c r="K159" s="73">
        <v>97</v>
      </c>
      <c r="L159" s="146" t="s">
        <v>1592</v>
      </c>
      <c r="M159" s="89" t="s">
        <v>1570</v>
      </c>
      <c r="N159" s="97" t="s">
        <v>1600</v>
      </c>
      <c r="O159" s="73">
        <v>8</v>
      </c>
      <c r="P159" s="146" t="s">
        <v>1603</v>
      </c>
      <c r="Q159" s="89">
        <v>39</v>
      </c>
      <c r="R159" s="97" t="s">
        <v>1616</v>
      </c>
      <c r="S159" s="73" t="s">
        <v>1382</v>
      </c>
      <c r="T159" s="146" t="s">
        <v>1392</v>
      </c>
      <c r="U159" s="89">
        <v>527</v>
      </c>
      <c r="V159" s="97" t="s">
        <v>1614</v>
      </c>
    </row>
    <row r="160" spans="1:22" s="148" customFormat="1" ht="11.25">
      <c r="A160" s="88"/>
      <c r="B160" s="121" t="s">
        <v>1514</v>
      </c>
      <c r="C160" s="73" t="s">
        <v>1382</v>
      </c>
      <c r="D160" s="145" t="s">
        <v>1392</v>
      </c>
      <c r="E160" s="89">
        <v>2</v>
      </c>
      <c r="F160" s="97" t="s">
        <v>158</v>
      </c>
      <c r="G160" s="73">
        <v>50</v>
      </c>
      <c r="H160" s="146" t="s">
        <v>1544</v>
      </c>
      <c r="I160" s="89">
        <v>361</v>
      </c>
      <c r="J160" s="97" t="s">
        <v>1545</v>
      </c>
      <c r="K160" s="73">
        <v>46</v>
      </c>
      <c r="L160" s="146" t="s">
        <v>1546</v>
      </c>
      <c r="M160" s="89" t="s">
        <v>1512</v>
      </c>
      <c r="N160" s="97" t="s">
        <v>1547</v>
      </c>
      <c r="O160" s="73">
        <v>7</v>
      </c>
      <c r="P160" s="146" t="s">
        <v>304</v>
      </c>
      <c r="Q160" s="89">
        <v>27</v>
      </c>
      <c r="R160" s="97" t="s">
        <v>1548</v>
      </c>
      <c r="S160" s="73" t="s">
        <v>1382</v>
      </c>
      <c r="T160" s="146" t="s">
        <v>1392</v>
      </c>
      <c r="U160" s="89">
        <v>432</v>
      </c>
      <c r="V160" s="97" t="s">
        <v>1549</v>
      </c>
    </row>
    <row r="161" spans="1:22" ht="11.25">
      <c r="A161" s="88"/>
      <c r="B161" s="121" t="s">
        <v>1453</v>
      </c>
      <c r="C161" s="73" t="s">
        <v>1382</v>
      </c>
      <c r="D161" s="145" t="s">
        <v>1392</v>
      </c>
      <c r="E161" s="89">
        <v>4</v>
      </c>
      <c r="F161" s="97" t="s">
        <v>1069</v>
      </c>
      <c r="G161" s="73">
        <v>32</v>
      </c>
      <c r="H161" s="146" t="s">
        <v>1480</v>
      </c>
      <c r="I161" s="89">
        <v>636</v>
      </c>
      <c r="J161" s="97" t="s">
        <v>1481</v>
      </c>
      <c r="K161" s="73">
        <v>59</v>
      </c>
      <c r="L161" s="146" t="s">
        <v>1482</v>
      </c>
      <c r="M161" s="89" t="s">
        <v>1451</v>
      </c>
      <c r="N161" s="97" t="s">
        <v>1483</v>
      </c>
      <c r="O161" s="73">
        <v>5</v>
      </c>
      <c r="P161" s="146" t="s">
        <v>57</v>
      </c>
      <c r="Q161" s="89">
        <v>24</v>
      </c>
      <c r="R161" s="97" t="s">
        <v>358</v>
      </c>
      <c r="S161" s="73" t="s">
        <v>1382</v>
      </c>
      <c r="T161" s="146" t="s">
        <v>1392</v>
      </c>
      <c r="U161" s="89">
        <v>602</v>
      </c>
      <c r="V161" s="97" t="s">
        <v>1484</v>
      </c>
    </row>
    <row r="162" spans="1:22" s="77" customFormat="1" ht="11.25">
      <c r="A162" s="88"/>
      <c r="B162" s="121" t="s">
        <v>1386</v>
      </c>
      <c r="C162" s="73">
        <v>12</v>
      </c>
      <c r="D162" s="145" t="s">
        <v>1419</v>
      </c>
      <c r="E162" s="89">
        <v>3</v>
      </c>
      <c r="F162" s="97" t="s">
        <v>1029</v>
      </c>
      <c r="G162" s="73">
        <v>31</v>
      </c>
      <c r="H162" s="146" t="s">
        <v>1027</v>
      </c>
      <c r="I162" s="89">
        <v>430</v>
      </c>
      <c r="J162" s="97" t="s">
        <v>1420</v>
      </c>
      <c r="K162" s="73">
        <v>64</v>
      </c>
      <c r="L162" s="146" t="s">
        <v>1441</v>
      </c>
      <c r="M162" s="89" t="s">
        <v>1383</v>
      </c>
      <c r="N162" s="97" t="s">
        <v>1421</v>
      </c>
      <c r="O162" s="73">
        <v>5</v>
      </c>
      <c r="P162" s="146" t="s">
        <v>120</v>
      </c>
      <c r="Q162" s="89">
        <v>23</v>
      </c>
      <c r="R162" s="97" t="s">
        <v>1422</v>
      </c>
      <c r="S162" s="73" t="s">
        <v>1382</v>
      </c>
      <c r="T162" s="146" t="s">
        <v>1392</v>
      </c>
      <c r="U162" s="89">
        <v>497</v>
      </c>
      <c r="V162" s="97" t="s">
        <v>1423</v>
      </c>
    </row>
    <row r="163" spans="1:22" s="77" customFormat="1" ht="11.25">
      <c r="A163" s="88"/>
      <c r="B163" s="121" t="s">
        <v>1324</v>
      </c>
      <c r="C163" s="73">
        <v>11</v>
      </c>
      <c r="D163" s="145" t="s">
        <v>398</v>
      </c>
      <c r="E163" s="89">
        <v>4</v>
      </c>
      <c r="F163" s="97" t="s">
        <v>84</v>
      </c>
      <c r="G163" s="73">
        <v>31</v>
      </c>
      <c r="H163" s="146" t="s">
        <v>1355</v>
      </c>
      <c r="I163" s="89">
        <v>526</v>
      </c>
      <c r="J163" s="97" t="s">
        <v>1356</v>
      </c>
      <c r="K163" s="73">
        <v>60</v>
      </c>
      <c r="L163" s="146" t="s">
        <v>1357</v>
      </c>
      <c r="M163" s="89">
        <v>838</v>
      </c>
      <c r="N163" s="97" t="s">
        <v>1358</v>
      </c>
      <c r="O163" s="73">
        <v>4</v>
      </c>
      <c r="P163" s="146" t="s">
        <v>264</v>
      </c>
      <c r="Q163" s="89">
        <v>24</v>
      </c>
      <c r="R163" s="97" t="s">
        <v>1359</v>
      </c>
      <c r="S163" s="73">
        <v>1</v>
      </c>
      <c r="T163" s="146" t="s">
        <v>111</v>
      </c>
      <c r="U163" s="89">
        <v>613</v>
      </c>
      <c r="V163" s="97" t="s">
        <v>1360</v>
      </c>
    </row>
    <row r="164" spans="1:22" s="77" customFormat="1" ht="11.25">
      <c r="A164" s="88"/>
      <c r="B164" s="121" t="s">
        <v>1269</v>
      </c>
      <c r="C164" s="73">
        <v>11</v>
      </c>
      <c r="D164" s="145" t="s">
        <v>399</v>
      </c>
      <c r="E164" s="89">
        <v>2</v>
      </c>
      <c r="F164" s="97" t="s">
        <v>126</v>
      </c>
      <c r="G164" s="73">
        <v>38</v>
      </c>
      <c r="H164" s="146" t="s">
        <v>1300</v>
      </c>
      <c r="I164" s="89">
        <v>362</v>
      </c>
      <c r="J164" s="97" t="s">
        <v>1301</v>
      </c>
      <c r="K164" s="73">
        <v>57</v>
      </c>
      <c r="L164" s="146" t="s">
        <v>1302</v>
      </c>
      <c r="M164" s="89">
        <v>844</v>
      </c>
      <c r="N164" s="97" t="s">
        <v>1303</v>
      </c>
      <c r="O164" s="73">
        <v>5</v>
      </c>
      <c r="P164" s="146" t="s">
        <v>120</v>
      </c>
      <c r="Q164" s="89">
        <v>23</v>
      </c>
      <c r="R164" s="97" t="s">
        <v>1304</v>
      </c>
      <c r="S164" s="73">
        <v>1</v>
      </c>
      <c r="T164" s="146" t="s">
        <v>149</v>
      </c>
      <c r="U164" s="89">
        <v>517</v>
      </c>
      <c r="V164" s="97" t="s">
        <v>1305</v>
      </c>
    </row>
    <row r="165" spans="1:22" s="67" customFormat="1" ht="12">
      <c r="A165" s="71"/>
      <c r="B165" s="121" t="s">
        <v>1212</v>
      </c>
      <c r="C165" s="73">
        <v>11</v>
      </c>
      <c r="D165" s="145" t="s">
        <v>99</v>
      </c>
      <c r="E165" s="89">
        <v>3</v>
      </c>
      <c r="F165" s="97" t="s">
        <v>158</v>
      </c>
      <c r="G165" s="73">
        <v>34</v>
      </c>
      <c r="H165" s="146" t="s">
        <v>1240</v>
      </c>
      <c r="I165" s="89">
        <v>487</v>
      </c>
      <c r="J165" s="97" t="s">
        <v>1241</v>
      </c>
      <c r="K165" s="73">
        <v>62</v>
      </c>
      <c r="L165" s="146" t="s">
        <v>1242</v>
      </c>
      <c r="M165" s="89">
        <v>978</v>
      </c>
      <c r="N165" s="97" t="s">
        <v>1243</v>
      </c>
      <c r="O165" s="73">
        <v>4</v>
      </c>
      <c r="P165" s="146" t="s">
        <v>57</v>
      </c>
      <c r="Q165" s="89">
        <v>30</v>
      </c>
      <c r="R165" s="97" t="s">
        <v>1244</v>
      </c>
      <c r="S165" s="73">
        <v>1</v>
      </c>
      <c r="T165" s="146" t="s">
        <v>149</v>
      </c>
      <c r="U165" s="89">
        <v>656</v>
      </c>
      <c r="V165" s="97" t="s">
        <v>1265</v>
      </c>
    </row>
    <row r="166" spans="1:22" s="77" customFormat="1" ht="11.25">
      <c r="A166" s="71"/>
      <c r="B166" s="121" t="s">
        <v>1153</v>
      </c>
      <c r="C166" s="73">
        <v>7</v>
      </c>
      <c r="D166" s="145" t="s">
        <v>1177</v>
      </c>
      <c r="E166" s="89">
        <v>2</v>
      </c>
      <c r="F166" s="97" t="s">
        <v>186</v>
      </c>
      <c r="G166" s="73">
        <v>43</v>
      </c>
      <c r="H166" s="146" t="s">
        <v>899</v>
      </c>
      <c r="I166" s="89">
        <v>439</v>
      </c>
      <c r="J166" s="97" t="s">
        <v>1178</v>
      </c>
      <c r="K166" s="73">
        <v>57</v>
      </c>
      <c r="L166" s="146" t="s">
        <v>1179</v>
      </c>
      <c r="M166" s="89">
        <v>809</v>
      </c>
      <c r="N166" s="97" t="s">
        <v>1180</v>
      </c>
      <c r="O166" s="73">
        <v>5</v>
      </c>
      <c r="P166" s="146" t="s">
        <v>487</v>
      </c>
      <c r="Q166" s="89">
        <v>22</v>
      </c>
      <c r="R166" s="97" t="s">
        <v>1181</v>
      </c>
      <c r="S166" s="73">
        <v>3</v>
      </c>
      <c r="T166" s="146" t="s">
        <v>258</v>
      </c>
      <c r="U166" s="89">
        <v>560</v>
      </c>
      <c r="V166" s="97" t="s">
        <v>1182</v>
      </c>
    </row>
    <row r="167" spans="1:22" s="67" customFormat="1" ht="12">
      <c r="A167" s="60"/>
      <c r="B167" s="61"/>
      <c r="C167" s="61"/>
      <c r="D167" s="123"/>
      <c r="E167" s="61"/>
      <c r="F167" s="75"/>
      <c r="G167" s="61"/>
      <c r="H167" s="75"/>
      <c r="I167" s="61"/>
      <c r="J167" s="75"/>
      <c r="K167" s="61"/>
      <c r="L167" s="75"/>
      <c r="M167" s="76"/>
      <c r="N167" s="75"/>
      <c r="O167" s="61"/>
      <c r="P167" s="75"/>
      <c r="Q167" s="61"/>
      <c r="R167" s="75"/>
      <c r="S167" s="61"/>
      <c r="T167" s="75"/>
      <c r="U167" s="61"/>
      <c r="V167" s="75"/>
    </row>
    <row r="168" spans="1:22" s="77" customFormat="1" ht="11.25">
      <c r="A168" s="88" t="s">
        <v>1155</v>
      </c>
      <c r="B168" s="73"/>
      <c r="C168" s="236">
        <v>22</v>
      </c>
      <c r="D168" s="236"/>
      <c r="E168" s="236">
        <v>21</v>
      </c>
      <c r="F168" s="236"/>
      <c r="G168" s="236">
        <v>629</v>
      </c>
      <c r="H168" s="236"/>
      <c r="I168" s="236">
        <v>787</v>
      </c>
      <c r="J168" s="236"/>
      <c r="K168" s="236">
        <v>157</v>
      </c>
      <c r="L168" s="236"/>
      <c r="M168" s="236">
        <v>9000</v>
      </c>
      <c r="N168" s="236"/>
      <c r="O168" s="236">
        <v>39</v>
      </c>
      <c r="P168" s="236"/>
      <c r="Q168" s="236">
        <v>220</v>
      </c>
      <c r="R168" s="236"/>
      <c r="S168" s="236">
        <v>18</v>
      </c>
      <c r="T168" s="236"/>
      <c r="U168" s="236">
        <v>1468</v>
      </c>
      <c r="V168" s="236"/>
    </row>
    <row r="169" spans="1:22" s="67" customFormat="1" ht="12">
      <c r="A169" s="88"/>
      <c r="B169" s="121" t="s">
        <v>1096</v>
      </c>
      <c r="C169" s="79">
        <v>6</v>
      </c>
      <c r="D169" s="127" t="s">
        <v>266</v>
      </c>
      <c r="E169" s="89">
        <v>2</v>
      </c>
      <c r="F169" s="97" t="s">
        <v>126</v>
      </c>
      <c r="G169" s="79">
        <v>40</v>
      </c>
      <c r="H169" s="93" t="s">
        <v>1126</v>
      </c>
      <c r="I169" s="89">
        <v>355</v>
      </c>
      <c r="J169" s="97" t="s">
        <v>1127</v>
      </c>
      <c r="K169" s="79">
        <v>58</v>
      </c>
      <c r="L169" s="93" t="s">
        <v>1128</v>
      </c>
      <c r="M169" s="89">
        <v>600</v>
      </c>
      <c r="N169" s="97" t="s">
        <v>1129</v>
      </c>
      <c r="O169" s="79">
        <v>6</v>
      </c>
      <c r="P169" s="93" t="s">
        <v>487</v>
      </c>
      <c r="Q169" s="89">
        <v>29</v>
      </c>
      <c r="R169" s="97" t="s">
        <v>1130</v>
      </c>
      <c r="S169" s="79">
        <v>4</v>
      </c>
      <c r="T169" s="93" t="s">
        <v>245</v>
      </c>
      <c r="U169" s="89">
        <v>503</v>
      </c>
      <c r="V169" s="97" t="s">
        <v>1131</v>
      </c>
    </row>
    <row r="170" spans="1:22" s="77" customFormat="1" ht="11.25">
      <c r="A170" s="88"/>
      <c r="B170" s="121" t="s">
        <v>1037</v>
      </c>
      <c r="C170" s="79">
        <v>5</v>
      </c>
      <c r="D170" s="127" t="s">
        <v>1069</v>
      </c>
      <c r="E170" s="89">
        <v>3</v>
      </c>
      <c r="F170" s="97" t="s">
        <v>208</v>
      </c>
      <c r="G170" s="79">
        <v>53</v>
      </c>
      <c r="H170" s="93" t="s">
        <v>1070</v>
      </c>
      <c r="I170" s="89">
        <v>612</v>
      </c>
      <c r="J170" s="97" t="s">
        <v>1095</v>
      </c>
      <c r="K170" s="79">
        <v>71</v>
      </c>
      <c r="L170" s="93" t="s">
        <v>1071</v>
      </c>
      <c r="M170" s="89">
        <v>1138</v>
      </c>
      <c r="N170" s="97" t="s">
        <v>1072</v>
      </c>
      <c r="O170" s="79">
        <v>7</v>
      </c>
      <c r="P170" s="93" t="s">
        <v>1073</v>
      </c>
      <c r="Q170" s="89">
        <v>35</v>
      </c>
      <c r="R170" s="97" t="s">
        <v>746</v>
      </c>
      <c r="S170" s="79">
        <v>5</v>
      </c>
      <c r="T170" s="93" t="s">
        <v>103</v>
      </c>
      <c r="U170" s="89">
        <v>606</v>
      </c>
      <c r="V170" s="97" t="s">
        <v>1074</v>
      </c>
    </row>
    <row r="171" spans="1:22" s="77" customFormat="1" ht="11.25">
      <c r="A171" s="88"/>
      <c r="B171" s="121" t="s">
        <v>978</v>
      </c>
      <c r="C171" s="79">
        <v>4</v>
      </c>
      <c r="D171" s="127" t="s">
        <v>158</v>
      </c>
      <c r="E171" s="89">
        <v>3</v>
      </c>
      <c r="F171" s="97" t="s">
        <v>176</v>
      </c>
      <c r="G171" s="79">
        <v>51</v>
      </c>
      <c r="H171" s="93" t="s">
        <v>1011</v>
      </c>
      <c r="I171" s="89">
        <v>504</v>
      </c>
      <c r="J171" s="97" t="s">
        <v>1012</v>
      </c>
      <c r="K171" s="79">
        <v>62</v>
      </c>
      <c r="L171" s="93" t="s">
        <v>1013</v>
      </c>
      <c r="M171" s="89">
        <v>1071</v>
      </c>
      <c r="N171" s="97" t="s">
        <v>1014</v>
      </c>
      <c r="O171" s="79">
        <v>9</v>
      </c>
      <c r="P171" s="93" t="s">
        <v>1015</v>
      </c>
      <c r="Q171" s="89">
        <v>34</v>
      </c>
      <c r="R171" s="97" t="s">
        <v>90</v>
      </c>
      <c r="S171" s="79">
        <v>2</v>
      </c>
      <c r="T171" s="93" t="s">
        <v>109</v>
      </c>
      <c r="U171" s="89">
        <v>556</v>
      </c>
      <c r="V171" s="97" t="s">
        <v>1016</v>
      </c>
    </row>
    <row r="172" spans="1:22" s="77" customFormat="1" ht="11.25">
      <c r="A172" s="88"/>
      <c r="B172" s="72" t="s">
        <v>916</v>
      </c>
      <c r="C172" s="79">
        <v>3</v>
      </c>
      <c r="D172" s="127" t="s">
        <v>66</v>
      </c>
      <c r="E172" s="89">
        <v>3</v>
      </c>
      <c r="F172" s="97" t="s">
        <v>245</v>
      </c>
      <c r="G172" s="79">
        <v>51</v>
      </c>
      <c r="H172" s="93" t="s">
        <v>949</v>
      </c>
      <c r="I172" s="89">
        <v>578</v>
      </c>
      <c r="J172" s="97" t="s">
        <v>950</v>
      </c>
      <c r="K172" s="79">
        <v>69</v>
      </c>
      <c r="L172" s="93" t="s">
        <v>951</v>
      </c>
      <c r="M172" s="89">
        <v>1050</v>
      </c>
      <c r="N172" s="97" t="s">
        <v>952</v>
      </c>
      <c r="O172" s="79">
        <v>8</v>
      </c>
      <c r="P172" s="93" t="s">
        <v>400</v>
      </c>
      <c r="Q172" s="89">
        <v>83</v>
      </c>
      <c r="R172" s="97" t="s">
        <v>953</v>
      </c>
      <c r="S172" s="79">
        <v>1</v>
      </c>
      <c r="T172" s="93" t="s">
        <v>66</v>
      </c>
      <c r="U172" s="89">
        <v>622</v>
      </c>
      <c r="V172" s="97" t="s">
        <v>954</v>
      </c>
    </row>
    <row r="173" spans="1:22" s="77" customFormat="1" ht="11.25">
      <c r="A173" s="88"/>
      <c r="B173" s="72" t="s">
        <v>855</v>
      </c>
      <c r="C173" s="79">
        <v>4</v>
      </c>
      <c r="D173" s="127" t="s">
        <v>367</v>
      </c>
      <c r="E173" s="89">
        <v>3</v>
      </c>
      <c r="F173" s="97" t="s">
        <v>368</v>
      </c>
      <c r="G173" s="79">
        <v>66</v>
      </c>
      <c r="H173" s="93" t="s">
        <v>887</v>
      </c>
      <c r="I173" s="89">
        <v>536</v>
      </c>
      <c r="J173" s="97" t="s">
        <v>888</v>
      </c>
      <c r="K173" s="79">
        <v>91</v>
      </c>
      <c r="L173" s="93" t="s">
        <v>889</v>
      </c>
      <c r="M173" s="89">
        <v>797</v>
      </c>
      <c r="N173" s="97" t="s">
        <v>890</v>
      </c>
      <c r="O173" s="79">
        <v>9</v>
      </c>
      <c r="P173" s="93" t="s">
        <v>891</v>
      </c>
      <c r="Q173" s="89">
        <v>86</v>
      </c>
      <c r="R173" s="97" t="s">
        <v>892</v>
      </c>
      <c r="S173" s="79">
        <v>2</v>
      </c>
      <c r="T173" s="93" t="s">
        <v>194</v>
      </c>
      <c r="U173" s="89">
        <v>619</v>
      </c>
      <c r="V173" s="97" t="s">
        <v>893</v>
      </c>
    </row>
    <row r="174" spans="1:22" ht="11.25">
      <c r="A174" s="88"/>
      <c r="B174" s="72" t="s">
        <v>784</v>
      </c>
      <c r="C174" s="79">
        <v>3</v>
      </c>
      <c r="D174" s="127" t="s">
        <v>164</v>
      </c>
      <c r="E174" s="89">
        <v>5</v>
      </c>
      <c r="F174" s="97" t="s">
        <v>337</v>
      </c>
      <c r="G174" s="79">
        <v>64</v>
      </c>
      <c r="H174" s="93" t="s">
        <v>843</v>
      </c>
      <c r="I174" s="89">
        <v>482</v>
      </c>
      <c r="J174" s="97" t="s">
        <v>815</v>
      </c>
      <c r="K174" s="79">
        <v>94</v>
      </c>
      <c r="L174" s="93" t="s">
        <v>813</v>
      </c>
      <c r="M174" s="89">
        <v>513</v>
      </c>
      <c r="N174" s="97" t="s">
        <v>812</v>
      </c>
      <c r="O174" s="79">
        <v>8</v>
      </c>
      <c r="P174" s="93" t="s">
        <v>56</v>
      </c>
      <c r="Q174" s="89">
        <v>36</v>
      </c>
      <c r="R174" s="97" t="s">
        <v>809</v>
      </c>
      <c r="S174" s="79">
        <v>1</v>
      </c>
      <c r="T174" s="93" t="s">
        <v>149</v>
      </c>
      <c r="U174" s="89">
        <v>533</v>
      </c>
      <c r="V174" s="97" t="s">
        <v>807</v>
      </c>
    </row>
    <row r="175" spans="1:22" ht="11.25">
      <c r="A175" s="88"/>
      <c r="B175" s="72" t="s">
        <v>719</v>
      </c>
      <c r="C175" s="79">
        <v>3</v>
      </c>
      <c r="D175" s="127" t="s">
        <v>166</v>
      </c>
      <c r="E175" s="89">
        <v>4</v>
      </c>
      <c r="F175" s="97" t="s">
        <v>120</v>
      </c>
      <c r="G175" s="79">
        <v>64</v>
      </c>
      <c r="H175" s="93" t="s">
        <v>756</v>
      </c>
      <c r="I175" s="89">
        <v>483</v>
      </c>
      <c r="J175" s="97" t="s">
        <v>757</v>
      </c>
      <c r="K175" s="79">
        <v>89</v>
      </c>
      <c r="L175" s="93" t="s">
        <v>758</v>
      </c>
      <c r="M175" s="89">
        <v>451</v>
      </c>
      <c r="N175" s="97" t="s">
        <v>759</v>
      </c>
      <c r="O175" s="79">
        <v>8</v>
      </c>
      <c r="P175" s="93" t="s">
        <v>760</v>
      </c>
      <c r="Q175" s="89">
        <v>40</v>
      </c>
      <c r="R175" s="97" t="s">
        <v>761</v>
      </c>
      <c r="S175" s="79">
        <v>2</v>
      </c>
      <c r="T175" s="93" t="s">
        <v>126</v>
      </c>
      <c r="U175" s="89">
        <v>548</v>
      </c>
      <c r="V175" s="97" t="s">
        <v>762</v>
      </c>
    </row>
    <row r="176" spans="1:22" ht="11.25">
      <c r="A176" s="88"/>
      <c r="B176" s="72" t="s">
        <v>655</v>
      </c>
      <c r="C176" s="79">
        <v>3</v>
      </c>
      <c r="D176" s="127" t="s">
        <v>208</v>
      </c>
      <c r="E176" s="89">
        <v>4</v>
      </c>
      <c r="F176" s="97" t="s">
        <v>329</v>
      </c>
      <c r="G176" s="79">
        <v>77</v>
      </c>
      <c r="H176" s="93" t="s">
        <v>688</v>
      </c>
      <c r="I176" s="89">
        <v>538</v>
      </c>
      <c r="J176" s="97" t="s">
        <v>689</v>
      </c>
      <c r="K176" s="79">
        <v>68</v>
      </c>
      <c r="L176" s="93" t="s">
        <v>690</v>
      </c>
      <c r="M176" s="89">
        <v>778</v>
      </c>
      <c r="N176" s="97" t="s">
        <v>691</v>
      </c>
      <c r="O176" s="79">
        <v>8</v>
      </c>
      <c r="P176" s="93" t="s">
        <v>199</v>
      </c>
      <c r="Q176" s="89">
        <v>43</v>
      </c>
      <c r="R176" s="97" t="s">
        <v>692</v>
      </c>
      <c r="S176" s="79">
        <v>4</v>
      </c>
      <c r="T176" s="93" t="s">
        <v>158</v>
      </c>
      <c r="U176" s="89">
        <v>549</v>
      </c>
      <c r="V176" s="97" t="s">
        <v>693</v>
      </c>
    </row>
    <row r="177" spans="2:22" s="77" customFormat="1" ht="11.25">
      <c r="B177" s="72" t="s">
        <v>365</v>
      </c>
      <c r="C177" s="79">
        <v>3</v>
      </c>
      <c r="D177" s="127" t="s">
        <v>164</v>
      </c>
      <c r="E177" s="89">
        <v>5</v>
      </c>
      <c r="F177" s="97" t="s">
        <v>215</v>
      </c>
      <c r="G177" s="79">
        <v>68</v>
      </c>
      <c r="H177" s="93" t="s">
        <v>374</v>
      </c>
      <c r="I177" s="89">
        <v>534</v>
      </c>
      <c r="J177" s="97" t="s">
        <v>383</v>
      </c>
      <c r="K177" s="79">
        <v>88</v>
      </c>
      <c r="L177" s="93" t="s">
        <v>392</v>
      </c>
      <c r="M177" s="89">
        <v>758</v>
      </c>
      <c r="N177" s="97" t="s">
        <v>544</v>
      </c>
      <c r="O177" s="79">
        <v>7</v>
      </c>
      <c r="P177" s="93" t="s">
        <v>400</v>
      </c>
      <c r="Q177" s="89">
        <v>40</v>
      </c>
      <c r="R177" s="97" t="s">
        <v>407</v>
      </c>
      <c r="S177" s="79">
        <v>5</v>
      </c>
      <c r="T177" s="93" t="s">
        <v>215</v>
      </c>
      <c r="U177" s="89">
        <v>565</v>
      </c>
      <c r="V177" s="97" t="s">
        <v>417</v>
      </c>
    </row>
    <row r="178" spans="1:22" s="77" customFormat="1" ht="11.25">
      <c r="A178" s="85" t="s">
        <v>575</v>
      </c>
      <c r="B178" s="72" t="s">
        <v>55</v>
      </c>
      <c r="C178" s="79">
        <v>3</v>
      </c>
      <c r="D178" s="127" t="s">
        <v>66</v>
      </c>
      <c r="E178" s="89">
        <v>4</v>
      </c>
      <c r="F178" s="97" t="s">
        <v>266</v>
      </c>
      <c r="G178" s="79">
        <v>80</v>
      </c>
      <c r="H178" s="93" t="s">
        <v>283</v>
      </c>
      <c r="I178" s="89">
        <v>510</v>
      </c>
      <c r="J178" s="97" t="s">
        <v>284</v>
      </c>
      <c r="K178" s="79">
        <v>89</v>
      </c>
      <c r="L178" s="93" t="s">
        <v>285</v>
      </c>
      <c r="M178" s="89">
        <v>650</v>
      </c>
      <c r="N178" s="97" t="s">
        <v>533</v>
      </c>
      <c r="O178" s="79">
        <v>6</v>
      </c>
      <c r="P178" s="93" t="s">
        <v>286</v>
      </c>
      <c r="Q178" s="89">
        <v>56</v>
      </c>
      <c r="R178" s="97" t="s">
        <v>287</v>
      </c>
      <c r="S178" s="79">
        <v>5</v>
      </c>
      <c r="T178" s="93" t="s">
        <v>249</v>
      </c>
      <c r="U178" s="89">
        <v>556</v>
      </c>
      <c r="V178" s="97" t="s">
        <v>288</v>
      </c>
    </row>
    <row r="179" spans="1:22" s="77" customFormat="1" ht="11.25">
      <c r="A179" s="85" t="s">
        <v>26</v>
      </c>
      <c r="B179" s="72" t="s">
        <v>64</v>
      </c>
      <c r="C179" s="79">
        <v>3</v>
      </c>
      <c r="D179" s="127" t="s">
        <v>166</v>
      </c>
      <c r="E179" s="89">
        <v>5</v>
      </c>
      <c r="F179" s="97" t="s">
        <v>215</v>
      </c>
      <c r="G179" s="79">
        <v>69</v>
      </c>
      <c r="H179" s="93" t="s">
        <v>289</v>
      </c>
      <c r="I179" s="89">
        <v>428</v>
      </c>
      <c r="J179" s="97" t="s">
        <v>290</v>
      </c>
      <c r="K179" s="79">
        <v>86</v>
      </c>
      <c r="L179" s="93" t="s">
        <v>291</v>
      </c>
      <c r="M179" s="89">
        <v>1138</v>
      </c>
      <c r="N179" s="97" t="s">
        <v>519</v>
      </c>
      <c r="O179" s="79">
        <v>7</v>
      </c>
      <c r="P179" s="93" t="s">
        <v>85</v>
      </c>
      <c r="Q179" s="89">
        <v>42</v>
      </c>
      <c r="R179" s="97" t="s">
        <v>292</v>
      </c>
      <c r="S179" s="79">
        <v>2</v>
      </c>
      <c r="T179" s="93" t="s">
        <v>186</v>
      </c>
      <c r="U179" s="89">
        <v>566</v>
      </c>
      <c r="V179" s="97" t="s">
        <v>293</v>
      </c>
    </row>
    <row r="180" spans="1:22" s="67" customFormat="1" ht="12">
      <c r="A180" s="60"/>
      <c r="B180" s="61" t="s">
        <v>74</v>
      </c>
      <c r="C180" s="80">
        <v>2</v>
      </c>
      <c r="D180" s="128" t="s">
        <v>128</v>
      </c>
      <c r="E180" s="91">
        <v>5</v>
      </c>
      <c r="F180" s="99" t="s">
        <v>76</v>
      </c>
      <c r="G180" s="80">
        <v>59</v>
      </c>
      <c r="H180" s="95" t="s">
        <v>294</v>
      </c>
      <c r="I180" s="91">
        <v>405</v>
      </c>
      <c r="J180" s="99" t="s">
        <v>295</v>
      </c>
      <c r="K180" s="80">
        <v>86</v>
      </c>
      <c r="L180" s="95" t="s">
        <v>296</v>
      </c>
      <c r="M180" s="91">
        <v>1882</v>
      </c>
      <c r="N180" s="99" t="s">
        <v>530</v>
      </c>
      <c r="O180" s="80">
        <v>5</v>
      </c>
      <c r="P180" s="95" t="s">
        <v>297</v>
      </c>
      <c r="Q180" s="91">
        <v>37</v>
      </c>
      <c r="R180" s="99" t="s">
        <v>298</v>
      </c>
      <c r="S180" s="80">
        <v>2</v>
      </c>
      <c r="T180" s="95" t="s">
        <v>194</v>
      </c>
      <c r="U180" s="91">
        <v>557</v>
      </c>
      <c r="V180" s="99" t="s">
        <v>299</v>
      </c>
    </row>
    <row r="181" spans="1:22" s="67" customFormat="1" ht="12.75">
      <c r="A181" s="65"/>
      <c r="B181" s="61" t="s">
        <v>83</v>
      </c>
      <c r="C181" s="80">
        <v>2</v>
      </c>
      <c r="D181" s="128" t="s">
        <v>194</v>
      </c>
      <c r="E181" s="91">
        <v>19</v>
      </c>
      <c r="F181" s="99" t="s">
        <v>300</v>
      </c>
      <c r="G181" s="80">
        <v>116</v>
      </c>
      <c r="H181" s="95" t="s">
        <v>301</v>
      </c>
      <c r="I181" s="91">
        <v>456</v>
      </c>
      <c r="J181" s="99" t="s">
        <v>302</v>
      </c>
      <c r="K181" s="80">
        <v>97</v>
      </c>
      <c r="L181" s="95" t="s">
        <v>303</v>
      </c>
      <c r="M181" s="91">
        <v>1673</v>
      </c>
      <c r="N181" s="99" t="s">
        <v>553</v>
      </c>
      <c r="O181" s="80">
        <v>9</v>
      </c>
      <c r="P181" s="95" t="s">
        <v>304</v>
      </c>
      <c r="Q181" s="91">
        <v>48</v>
      </c>
      <c r="R181" s="99" t="s">
        <v>305</v>
      </c>
      <c r="S181" s="80">
        <v>1</v>
      </c>
      <c r="T181" s="95" t="s">
        <v>141</v>
      </c>
      <c r="U181" s="91">
        <v>660</v>
      </c>
      <c r="V181" s="99" t="s">
        <v>306</v>
      </c>
    </row>
    <row r="182" spans="1:22" s="67" customFormat="1" ht="12">
      <c r="A182" s="60"/>
      <c r="B182" s="61" t="s">
        <v>93</v>
      </c>
      <c r="C182" s="80">
        <v>2</v>
      </c>
      <c r="D182" s="128" t="s">
        <v>194</v>
      </c>
      <c r="E182" s="91">
        <v>23</v>
      </c>
      <c r="F182" s="99" t="s">
        <v>307</v>
      </c>
      <c r="G182" s="80">
        <v>135</v>
      </c>
      <c r="H182" s="95" t="s">
        <v>308</v>
      </c>
      <c r="I182" s="91">
        <v>445</v>
      </c>
      <c r="J182" s="99" t="s">
        <v>309</v>
      </c>
      <c r="K182" s="80">
        <v>111</v>
      </c>
      <c r="L182" s="95" t="s">
        <v>310</v>
      </c>
      <c r="M182" s="91">
        <v>1734</v>
      </c>
      <c r="N182" s="99" t="s">
        <v>552</v>
      </c>
      <c r="O182" s="80">
        <v>10</v>
      </c>
      <c r="P182" s="95" t="s">
        <v>311</v>
      </c>
      <c r="Q182" s="91">
        <v>72</v>
      </c>
      <c r="R182" s="99" t="s">
        <v>312</v>
      </c>
      <c r="S182" s="80">
        <v>1</v>
      </c>
      <c r="T182" s="95" t="s">
        <v>141</v>
      </c>
      <c r="U182" s="91">
        <v>1490</v>
      </c>
      <c r="V182" s="99" t="s">
        <v>313</v>
      </c>
    </row>
    <row r="183" spans="1:22" s="67" customFormat="1" ht="12">
      <c r="A183" s="77"/>
      <c r="B183" s="74" t="s">
        <v>102</v>
      </c>
      <c r="C183" s="79">
        <v>2</v>
      </c>
      <c r="D183" s="127" t="s">
        <v>314</v>
      </c>
      <c r="E183" s="89">
        <v>24</v>
      </c>
      <c r="F183" s="97" t="s">
        <v>281</v>
      </c>
      <c r="G183" s="79">
        <v>145</v>
      </c>
      <c r="H183" s="93" t="s">
        <v>315</v>
      </c>
      <c r="I183" s="89">
        <v>521</v>
      </c>
      <c r="J183" s="97" t="s">
        <v>316</v>
      </c>
      <c r="K183" s="79">
        <v>137</v>
      </c>
      <c r="L183" s="93" t="s">
        <v>317</v>
      </c>
      <c r="M183" s="89">
        <v>1984</v>
      </c>
      <c r="N183" s="97" t="s">
        <v>551</v>
      </c>
      <c r="O183" s="79">
        <v>10</v>
      </c>
      <c r="P183" s="93" t="s">
        <v>318</v>
      </c>
      <c r="Q183" s="89">
        <v>73</v>
      </c>
      <c r="R183" s="97" t="s">
        <v>319</v>
      </c>
      <c r="S183" s="79">
        <v>1</v>
      </c>
      <c r="T183" s="93" t="s">
        <v>141</v>
      </c>
      <c r="U183" s="89">
        <v>816</v>
      </c>
      <c r="V183" s="97" t="s">
        <v>320</v>
      </c>
    </row>
    <row r="184" spans="1:22" s="67" customFormat="1" ht="12">
      <c r="A184" s="62"/>
      <c r="B184" s="63" t="s">
        <v>578</v>
      </c>
      <c r="C184" s="81">
        <v>0</v>
      </c>
      <c r="D184" s="129" t="s">
        <v>149</v>
      </c>
      <c r="E184" s="92">
        <v>32</v>
      </c>
      <c r="F184" s="100" t="s">
        <v>619</v>
      </c>
      <c r="G184" s="81">
        <v>193</v>
      </c>
      <c r="H184" s="96" t="s">
        <v>620</v>
      </c>
      <c r="I184" s="92">
        <v>541</v>
      </c>
      <c r="J184" s="100" t="s">
        <v>621</v>
      </c>
      <c r="K184" s="81">
        <v>172</v>
      </c>
      <c r="L184" s="96" t="s">
        <v>622</v>
      </c>
      <c r="M184" s="92">
        <v>2070</v>
      </c>
      <c r="N184" s="100" t="s">
        <v>623</v>
      </c>
      <c r="O184" s="81">
        <v>3</v>
      </c>
      <c r="P184" s="96" t="s">
        <v>286</v>
      </c>
      <c r="Q184" s="92">
        <v>102</v>
      </c>
      <c r="R184" s="100" t="s">
        <v>624</v>
      </c>
      <c r="S184" s="81">
        <v>1</v>
      </c>
      <c r="T184" s="96" t="s">
        <v>608</v>
      </c>
      <c r="U184" s="92">
        <v>881</v>
      </c>
      <c r="V184" s="100" t="s">
        <v>625</v>
      </c>
    </row>
    <row r="185" spans="1:22" s="148" customFormat="1" ht="12">
      <c r="A185" s="83" t="s">
        <v>14</v>
      </c>
      <c r="B185" s="74"/>
      <c r="C185" s="79"/>
      <c r="D185" s="127"/>
      <c r="E185" s="79"/>
      <c r="F185" s="93"/>
      <c r="G185" s="79"/>
      <c r="H185" s="93"/>
      <c r="I185" s="79"/>
      <c r="J185" s="93"/>
      <c r="K185" s="79"/>
      <c r="L185" s="93"/>
      <c r="M185" s="79"/>
      <c r="N185" s="93"/>
      <c r="O185" s="79"/>
      <c r="P185" s="93"/>
      <c r="Q185" s="79"/>
      <c r="R185" s="93"/>
      <c r="S185" s="79"/>
      <c r="T185" s="93"/>
      <c r="U185" s="79"/>
      <c r="V185" s="93"/>
    </row>
    <row r="186" spans="1:22" s="148" customFormat="1" ht="12.75">
      <c r="A186" s="88" t="s">
        <v>1154</v>
      </c>
      <c r="B186" s="67"/>
      <c r="C186" s="232">
        <v>28</v>
      </c>
      <c r="D186" s="233"/>
      <c r="E186" s="232">
        <v>27</v>
      </c>
      <c r="F186" s="233"/>
      <c r="G186" s="232">
        <v>818</v>
      </c>
      <c r="H186" s="233"/>
      <c r="I186" s="232">
        <v>1023</v>
      </c>
      <c r="J186" s="233"/>
      <c r="K186" s="232">
        <v>204</v>
      </c>
      <c r="L186" s="233"/>
      <c r="M186" s="232">
        <v>12000</v>
      </c>
      <c r="N186" s="233"/>
      <c r="O186" s="232">
        <v>51</v>
      </c>
      <c r="P186" s="233"/>
      <c r="Q186" s="232">
        <v>286</v>
      </c>
      <c r="R186" s="233"/>
      <c r="S186" s="232">
        <v>24</v>
      </c>
      <c r="T186" s="233"/>
      <c r="U186" s="232">
        <v>1909</v>
      </c>
      <c r="V186" s="233"/>
    </row>
    <row r="187" spans="1:22" s="148" customFormat="1" ht="12.75">
      <c r="A187" s="88"/>
      <c r="B187" s="148" t="s">
        <v>1626</v>
      </c>
      <c r="C187" s="73" t="s">
        <v>1382</v>
      </c>
      <c r="D187" s="195" t="s">
        <v>1400</v>
      </c>
      <c r="E187" s="89">
        <v>3</v>
      </c>
      <c r="F187" s="97" t="s">
        <v>1661</v>
      </c>
      <c r="G187" s="73">
        <v>101</v>
      </c>
      <c r="H187" s="146" t="s">
        <v>1662</v>
      </c>
      <c r="I187" s="89">
        <v>367</v>
      </c>
      <c r="J187" s="97" t="s">
        <v>1663</v>
      </c>
      <c r="K187" s="73">
        <v>80</v>
      </c>
      <c r="L187" s="146" t="s">
        <v>1664</v>
      </c>
      <c r="M187" s="89">
        <v>707</v>
      </c>
      <c r="N187" s="97" t="s">
        <v>1665</v>
      </c>
      <c r="O187" s="73">
        <v>10</v>
      </c>
      <c r="P187" s="146" t="s">
        <v>1666</v>
      </c>
      <c r="Q187" s="89">
        <v>39</v>
      </c>
      <c r="R187" s="97" t="s">
        <v>1187</v>
      </c>
      <c r="S187" s="73" t="s">
        <v>1382</v>
      </c>
      <c r="T187" s="146" t="s">
        <v>1392</v>
      </c>
      <c r="U187" s="89">
        <v>732</v>
      </c>
      <c r="V187" s="97" t="s">
        <v>1667</v>
      </c>
    </row>
    <row r="188" spans="1:22" ht="12.75">
      <c r="A188" s="88"/>
      <c r="B188" s="148" t="s">
        <v>1573</v>
      </c>
      <c r="C188" s="73" t="s">
        <v>1444</v>
      </c>
      <c r="D188" s="195" t="s">
        <v>1485</v>
      </c>
      <c r="E188" s="89">
        <v>4</v>
      </c>
      <c r="F188" s="97" t="s">
        <v>245</v>
      </c>
      <c r="G188" s="73">
        <v>101</v>
      </c>
      <c r="H188" s="146" t="s">
        <v>1580</v>
      </c>
      <c r="I188" s="89">
        <v>386</v>
      </c>
      <c r="J188" s="97" t="s">
        <v>1587</v>
      </c>
      <c r="K188" s="73">
        <v>84</v>
      </c>
      <c r="L188" s="146" t="s">
        <v>1593</v>
      </c>
      <c r="M188" s="89">
        <v>704</v>
      </c>
      <c r="N188" s="97" t="s">
        <v>1601</v>
      </c>
      <c r="O188" s="73">
        <v>12</v>
      </c>
      <c r="P188" s="146" t="s">
        <v>241</v>
      </c>
      <c r="Q188" s="89">
        <v>40</v>
      </c>
      <c r="R188" s="97" t="s">
        <v>1608</v>
      </c>
      <c r="S188" s="73" t="s">
        <v>1382</v>
      </c>
      <c r="T188" s="146" t="s">
        <v>1392</v>
      </c>
      <c r="U188" s="89">
        <v>752</v>
      </c>
      <c r="V188" s="97" t="s">
        <v>1615</v>
      </c>
    </row>
    <row r="189" spans="1:22" s="77" customFormat="1" ht="11.25">
      <c r="A189" s="88"/>
      <c r="B189" s="121" t="s">
        <v>1514</v>
      </c>
      <c r="C189" s="73" t="s">
        <v>1444</v>
      </c>
      <c r="D189" s="145" t="s">
        <v>1406</v>
      </c>
      <c r="E189" s="89">
        <v>5</v>
      </c>
      <c r="F189" s="97" t="s">
        <v>329</v>
      </c>
      <c r="G189" s="73">
        <v>152</v>
      </c>
      <c r="H189" s="146" t="s">
        <v>1550</v>
      </c>
      <c r="I189" s="89">
        <v>382</v>
      </c>
      <c r="J189" s="97" t="s">
        <v>1551</v>
      </c>
      <c r="K189" s="73">
        <v>89</v>
      </c>
      <c r="L189" s="146" t="s">
        <v>1552</v>
      </c>
      <c r="M189" s="89">
        <v>614</v>
      </c>
      <c r="N189" s="97" t="s">
        <v>1553</v>
      </c>
      <c r="O189" s="73">
        <v>11</v>
      </c>
      <c r="P189" s="146" t="s">
        <v>728</v>
      </c>
      <c r="Q189" s="89">
        <v>40</v>
      </c>
      <c r="R189" s="97" t="s">
        <v>1554</v>
      </c>
      <c r="S189" s="73" t="s">
        <v>1382</v>
      </c>
      <c r="T189" s="146" t="s">
        <v>1392</v>
      </c>
      <c r="U189" s="89">
        <v>817</v>
      </c>
      <c r="V189" s="97" t="s">
        <v>1555</v>
      </c>
    </row>
    <row r="190" spans="1:22" s="77" customFormat="1" ht="11.25">
      <c r="A190" s="88"/>
      <c r="B190" s="121" t="s">
        <v>1453</v>
      </c>
      <c r="C190" s="73" t="s">
        <v>1444</v>
      </c>
      <c r="D190" s="145" t="s">
        <v>1485</v>
      </c>
      <c r="E190" s="89">
        <v>5</v>
      </c>
      <c r="F190" s="97" t="s">
        <v>255</v>
      </c>
      <c r="G190" s="73">
        <v>119</v>
      </c>
      <c r="H190" s="146" t="s">
        <v>1486</v>
      </c>
      <c r="I190" s="89">
        <v>392</v>
      </c>
      <c r="J190" s="97" t="s">
        <v>1487</v>
      </c>
      <c r="K190" s="73">
        <v>100</v>
      </c>
      <c r="L190" s="146" t="s">
        <v>1488</v>
      </c>
      <c r="M190" s="89">
        <v>949</v>
      </c>
      <c r="N190" s="97" t="s">
        <v>1489</v>
      </c>
      <c r="O190" s="73">
        <v>13</v>
      </c>
      <c r="P190" s="146" t="s">
        <v>1490</v>
      </c>
      <c r="Q190" s="89">
        <v>45</v>
      </c>
      <c r="R190" s="97" t="s">
        <v>1491</v>
      </c>
      <c r="S190" s="73" t="s">
        <v>1382</v>
      </c>
      <c r="T190" s="146" t="s">
        <v>1392</v>
      </c>
      <c r="U190" s="89">
        <v>752</v>
      </c>
      <c r="V190" s="97" t="s">
        <v>1492</v>
      </c>
    </row>
    <row r="191" spans="1:22" s="77" customFormat="1" ht="11.25">
      <c r="A191" s="88"/>
      <c r="B191" s="121" t="s">
        <v>1386</v>
      </c>
      <c r="C191" s="73" t="s">
        <v>1382</v>
      </c>
      <c r="D191" s="145" t="s">
        <v>1400</v>
      </c>
      <c r="E191" s="89">
        <v>3</v>
      </c>
      <c r="F191" s="97" t="s">
        <v>128</v>
      </c>
      <c r="G191" s="73">
        <v>116</v>
      </c>
      <c r="H191" s="146" t="s">
        <v>1424</v>
      </c>
      <c r="I191" s="89">
        <v>366</v>
      </c>
      <c r="J191" s="97" t="s">
        <v>1425</v>
      </c>
      <c r="K191" s="73">
        <v>91</v>
      </c>
      <c r="L191" s="146" t="s">
        <v>1426</v>
      </c>
      <c r="M191" s="89">
        <v>797</v>
      </c>
      <c r="N191" s="97" t="s">
        <v>1427</v>
      </c>
      <c r="O191" s="73">
        <v>11</v>
      </c>
      <c r="P191" s="146" t="s">
        <v>1143</v>
      </c>
      <c r="Q191" s="89">
        <v>37</v>
      </c>
      <c r="R191" s="97" t="s">
        <v>1311</v>
      </c>
      <c r="S191" s="73" t="s">
        <v>1382</v>
      </c>
      <c r="T191" s="146" t="s">
        <v>1392</v>
      </c>
      <c r="U191" s="89">
        <v>772</v>
      </c>
      <c r="V191" s="97" t="s">
        <v>1428</v>
      </c>
    </row>
    <row r="192" spans="1:22" s="67" customFormat="1" ht="11.25" customHeight="1">
      <c r="A192" s="88"/>
      <c r="B192" s="121" t="s">
        <v>1324</v>
      </c>
      <c r="C192" s="73">
        <v>5</v>
      </c>
      <c r="D192" s="145" t="s">
        <v>120</v>
      </c>
      <c r="E192" s="89">
        <v>3</v>
      </c>
      <c r="F192" s="97" t="s">
        <v>166</v>
      </c>
      <c r="G192" s="73">
        <v>123</v>
      </c>
      <c r="H192" s="146" t="s">
        <v>1361</v>
      </c>
      <c r="I192" s="89">
        <v>361</v>
      </c>
      <c r="J192" s="97" t="s">
        <v>1362</v>
      </c>
      <c r="K192" s="73">
        <v>95</v>
      </c>
      <c r="L192" s="146" t="s">
        <v>1363</v>
      </c>
      <c r="M192" s="89">
        <v>808</v>
      </c>
      <c r="N192" s="97" t="s">
        <v>1364</v>
      </c>
      <c r="O192" s="73">
        <v>9</v>
      </c>
      <c r="P192" s="146" t="s">
        <v>1365</v>
      </c>
      <c r="Q192" s="89">
        <v>38</v>
      </c>
      <c r="R192" s="97" t="s">
        <v>1366</v>
      </c>
      <c r="S192" s="73">
        <v>0</v>
      </c>
      <c r="T192" s="146" t="s">
        <v>243</v>
      </c>
      <c r="U192" s="89">
        <v>754</v>
      </c>
      <c r="V192" s="97" t="s">
        <v>1368</v>
      </c>
    </row>
    <row r="193" spans="1:22" s="77" customFormat="1" ht="11.25">
      <c r="A193" s="88"/>
      <c r="B193" s="121" t="s">
        <v>1269</v>
      </c>
      <c r="C193" s="73">
        <v>5</v>
      </c>
      <c r="D193" s="145" t="s">
        <v>272</v>
      </c>
      <c r="E193" s="89">
        <v>3</v>
      </c>
      <c r="F193" s="97" t="s">
        <v>166</v>
      </c>
      <c r="G193" s="73">
        <v>120</v>
      </c>
      <c r="H193" s="146" t="s">
        <v>1306</v>
      </c>
      <c r="I193" s="89">
        <v>368</v>
      </c>
      <c r="J193" s="97" t="s">
        <v>1307</v>
      </c>
      <c r="K193" s="73">
        <v>100</v>
      </c>
      <c r="L193" s="146" t="s">
        <v>1308</v>
      </c>
      <c r="M193" s="89">
        <v>794</v>
      </c>
      <c r="N193" s="97" t="s">
        <v>1309</v>
      </c>
      <c r="O193" s="73">
        <v>12</v>
      </c>
      <c r="P193" s="146" t="s">
        <v>1310</v>
      </c>
      <c r="Q193" s="89">
        <v>38</v>
      </c>
      <c r="R193" s="97" t="s">
        <v>1311</v>
      </c>
      <c r="S193" s="73">
        <v>1</v>
      </c>
      <c r="T193" s="146" t="s">
        <v>66</v>
      </c>
      <c r="U193" s="89">
        <v>840</v>
      </c>
      <c r="V193" s="97" t="s">
        <v>1367</v>
      </c>
    </row>
    <row r="194" spans="1:22" s="67" customFormat="1" ht="12">
      <c r="A194" s="71"/>
      <c r="B194" s="121" t="s">
        <v>1212</v>
      </c>
      <c r="C194" s="73">
        <v>3</v>
      </c>
      <c r="D194" s="145" t="s">
        <v>266</v>
      </c>
      <c r="E194" s="89">
        <v>3</v>
      </c>
      <c r="F194" s="97" t="s">
        <v>128</v>
      </c>
      <c r="G194" s="73">
        <v>137</v>
      </c>
      <c r="H194" s="146" t="s">
        <v>1245</v>
      </c>
      <c r="I194" s="89">
        <v>343</v>
      </c>
      <c r="J194" s="97" t="s">
        <v>1246</v>
      </c>
      <c r="K194" s="73">
        <v>104</v>
      </c>
      <c r="L194" s="146" t="s">
        <v>1247</v>
      </c>
      <c r="M194" s="89">
        <v>794</v>
      </c>
      <c r="N194" s="97" t="s">
        <v>1248</v>
      </c>
      <c r="O194" s="73">
        <v>12</v>
      </c>
      <c r="P194" s="146" t="s">
        <v>728</v>
      </c>
      <c r="Q194" s="89">
        <v>38</v>
      </c>
      <c r="R194" s="97" t="s">
        <v>1249</v>
      </c>
      <c r="S194" s="73">
        <v>1</v>
      </c>
      <c r="T194" s="146" t="s">
        <v>266</v>
      </c>
      <c r="U194" s="89">
        <v>746</v>
      </c>
      <c r="V194" s="97" t="s">
        <v>1250</v>
      </c>
    </row>
    <row r="195" spans="1:22" s="77" customFormat="1" ht="11.25">
      <c r="A195" s="71"/>
      <c r="B195" s="121" t="s">
        <v>1153</v>
      </c>
      <c r="C195" s="73">
        <v>0</v>
      </c>
      <c r="D195" s="145" t="s">
        <v>455</v>
      </c>
      <c r="E195" s="89">
        <v>3</v>
      </c>
      <c r="F195" s="97" t="s">
        <v>128</v>
      </c>
      <c r="G195" s="73">
        <v>139</v>
      </c>
      <c r="H195" s="146" t="s">
        <v>1183</v>
      </c>
      <c r="I195" s="89">
        <v>359</v>
      </c>
      <c r="J195" s="97" t="s">
        <v>1184</v>
      </c>
      <c r="K195" s="73">
        <v>114</v>
      </c>
      <c r="L195" s="146" t="s">
        <v>1185</v>
      </c>
      <c r="M195" s="89">
        <v>826</v>
      </c>
      <c r="N195" s="97" t="s">
        <v>1186</v>
      </c>
      <c r="O195" s="73">
        <v>13</v>
      </c>
      <c r="P195" s="146" t="s">
        <v>1160</v>
      </c>
      <c r="Q195" s="89">
        <v>38</v>
      </c>
      <c r="R195" s="97" t="s">
        <v>1187</v>
      </c>
      <c r="S195" s="73">
        <v>2</v>
      </c>
      <c r="T195" s="146" t="s">
        <v>164</v>
      </c>
      <c r="U195" s="89">
        <v>811</v>
      </c>
      <c r="V195" s="97" t="s">
        <v>1188</v>
      </c>
    </row>
    <row r="196" spans="1:22" s="67" customFormat="1" ht="12">
      <c r="A196" s="60"/>
      <c r="B196" s="61"/>
      <c r="C196" s="61"/>
      <c r="D196" s="123"/>
      <c r="E196" s="61"/>
      <c r="F196" s="75"/>
      <c r="G196" s="61"/>
      <c r="H196" s="75"/>
      <c r="I196" s="61"/>
      <c r="J196" s="75"/>
      <c r="K196" s="61"/>
      <c r="L196" s="75"/>
      <c r="M196" s="76"/>
      <c r="N196" s="75"/>
      <c r="O196" s="61"/>
      <c r="P196" s="75"/>
      <c r="Q196" s="61"/>
      <c r="R196" s="75"/>
      <c r="S196" s="61"/>
      <c r="T196" s="75"/>
      <c r="U196" s="61"/>
      <c r="V196" s="75"/>
    </row>
    <row r="197" spans="1:22" s="77" customFormat="1" ht="11.25">
      <c r="A197" s="88" t="s">
        <v>1155</v>
      </c>
      <c r="B197" s="73"/>
      <c r="C197" s="236">
        <v>28</v>
      </c>
      <c r="D197" s="236"/>
      <c r="E197" s="236">
        <v>27</v>
      </c>
      <c r="F197" s="236"/>
      <c r="G197" s="236">
        <v>818</v>
      </c>
      <c r="H197" s="236"/>
      <c r="I197" s="236">
        <v>1023</v>
      </c>
      <c r="J197" s="236"/>
      <c r="K197" s="236">
        <v>204</v>
      </c>
      <c r="L197" s="236"/>
      <c r="M197" s="236">
        <v>12000</v>
      </c>
      <c r="N197" s="236"/>
      <c r="O197" s="236">
        <v>51</v>
      </c>
      <c r="P197" s="236"/>
      <c r="Q197" s="236">
        <v>286</v>
      </c>
      <c r="R197" s="236"/>
      <c r="S197" s="236">
        <v>24</v>
      </c>
      <c r="T197" s="236"/>
      <c r="U197" s="236">
        <v>1909</v>
      </c>
      <c r="V197" s="236"/>
    </row>
    <row r="198" spans="1:22" s="77" customFormat="1" ht="11.25">
      <c r="A198" s="88"/>
      <c r="B198" s="121" t="s">
        <v>1096</v>
      </c>
      <c r="C198" s="79">
        <v>0</v>
      </c>
      <c r="D198" s="127" t="s">
        <v>109</v>
      </c>
      <c r="E198" s="89">
        <v>3</v>
      </c>
      <c r="F198" s="97" t="s">
        <v>1030</v>
      </c>
      <c r="G198" s="79">
        <v>150</v>
      </c>
      <c r="H198" s="93" t="s">
        <v>1132</v>
      </c>
      <c r="I198" s="89">
        <v>363</v>
      </c>
      <c r="J198" s="97" t="s">
        <v>1133</v>
      </c>
      <c r="K198" s="79">
        <v>120</v>
      </c>
      <c r="L198" s="93" t="s">
        <v>1134</v>
      </c>
      <c r="M198" s="89">
        <v>878</v>
      </c>
      <c r="N198" s="97" t="s">
        <v>1135</v>
      </c>
      <c r="O198" s="79">
        <v>14</v>
      </c>
      <c r="P198" s="93" t="s">
        <v>1136</v>
      </c>
      <c r="Q198" s="89">
        <v>41</v>
      </c>
      <c r="R198" s="97" t="s">
        <v>1137</v>
      </c>
      <c r="S198" s="79">
        <v>2</v>
      </c>
      <c r="T198" s="93" t="s">
        <v>164</v>
      </c>
      <c r="U198" s="89">
        <v>811</v>
      </c>
      <c r="V198" s="97" t="s">
        <v>1138</v>
      </c>
    </row>
    <row r="199" spans="1:22" s="77" customFormat="1" ht="11.25">
      <c r="A199" s="88"/>
      <c r="B199" s="121" t="s">
        <v>1037</v>
      </c>
      <c r="C199" s="79">
        <v>2</v>
      </c>
      <c r="D199" s="127" t="s">
        <v>164</v>
      </c>
      <c r="E199" s="89">
        <v>4</v>
      </c>
      <c r="F199" s="97" t="s">
        <v>119</v>
      </c>
      <c r="G199" s="79">
        <v>165</v>
      </c>
      <c r="H199" s="93" t="s">
        <v>1075</v>
      </c>
      <c r="I199" s="89">
        <v>383</v>
      </c>
      <c r="J199" s="97" t="s">
        <v>1076</v>
      </c>
      <c r="K199" s="79">
        <v>122</v>
      </c>
      <c r="L199" s="93" t="s">
        <v>1077</v>
      </c>
      <c r="M199" s="89">
        <v>1215</v>
      </c>
      <c r="N199" s="97" t="s">
        <v>1078</v>
      </c>
      <c r="O199" s="79">
        <v>15</v>
      </c>
      <c r="P199" s="93" t="s">
        <v>1079</v>
      </c>
      <c r="Q199" s="89">
        <v>47</v>
      </c>
      <c r="R199" s="97" t="s">
        <v>1080</v>
      </c>
      <c r="S199" s="79">
        <v>1</v>
      </c>
      <c r="T199" s="93" t="s">
        <v>66</v>
      </c>
      <c r="U199" s="89">
        <v>883</v>
      </c>
      <c r="V199" s="97" t="s">
        <v>1081</v>
      </c>
    </row>
    <row r="200" spans="1:22" s="77" customFormat="1" ht="11.25">
      <c r="A200" s="88"/>
      <c r="B200" s="121" t="s">
        <v>978</v>
      </c>
      <c r="C200" s="79">
        <v>5</v>
      </c>
      <c r="D200" s="127" t="s">
        <v>272</v>
      </c>
      <c r="E200" s="89">
        <v>4</v>
      </c>
      <c r="F200" s="97" t="s">
        <v>119</v>
      </c>
      <c r="G200" s="79">
        <v>195</v>
      </c>
      <c r="H200" s="93" t="s">
        <v>1017</v>
      </c>
      <c r="I200" s="89">
        <v>393</v>
      </c>
      <c r="J200" s="97" t="s">
        <v>1018</v>
      </c>
      <c r="K200" s="79">
        <v>123</v>
      </c>
      <c r="L200" s="93" t="s">
        <v>1019</v>
      </c>
      <c r="M200" s="89">
        <v>915</v>
      </c>
      <c r="N200" s="97" t="s">
        <v>1020</v>
      </c>
      <c r="O200" s="79">
        <v>15</v>
      </c>
      <c r="P200" s="93" t="s">
        <v>234</v>
      </c>
      <c r="Q200" s="89">
        <v>50</v>
      </c>
      <c r="R200" s="97" t="s">
        <v>1021</v>
      </c>
      <c r="S200" s="79">
        <v>0</v>
      </c>
      <c r="T200" s="93" t="s">
        <v>141</v>
      </c>
      <c r="U200" s="89">
        <v>860</v>
      </c>
      <c r="V200" s="97" t="s">
        <v>1022</v>
      </c>
    </row>
    <row r="201" spans="1:22" ht="11.25">
      <c r="A201" s="88"/>
      <c r="B201" s="72" t="s">
        <v>916</v>
      </c>
      <c r="C201" s="79">
        <v>7</v>
      </c>
      <c r="D201" s="127" t="s">
        <v>955</v>
      </c>
      <c r="E201" s="89">
        <v>4</v>
      </c>
      <c r="F201" s="97" t="s">
        <v>120</v>
      </c>
      <c r="G201" s="79">
        <v>224</v>
      </c>
      <c r="H201" s="93" t="s">
        <v>956</v>
      </c>
      <c r="I201" s="89">
        <v>399</v>
      </c>
      <c r="J201" s="97" t="s">
        <v>957</v>
      </c>
      <c r="K201" s="79">
        <v>130</v>
      </c>
      <c r="L201" s="93" t="s">
        <v>958</v>
      </c>
      <c r="M201" s="89">
        <v>920</v>
      </c>
      <c r="N201" s="97" t="s">
        <v>959</v>
      </c>
      <c r="O201" s="79">
        <v>17</v>
      </c>
      <c r="P201" s="93" t="s">
        <v>960</v>
      </c>
      <c r="Q201" s="89">
        <v>53</v>
      </c>
      <c r="R201" s="97" t="s">
        <v>961</v>
      </c>
      <c r="S201" s="79">
        <v>0</v>
      </c>
      <c r="T201" s="93" t="s">
        <v>243</v>
      </c>
      <c r="U201" s="89">
        <v>865</v>
      </c>
      <c r="V201" s="97" t="s">
        <v>962</v>
      </c>
    </row>
    <row r="202" spans="1:22" ht="11.25">
      <c r="A202" s="88"/>
      <c r="B202" s="72" t="s">
        <v>855</v>
      </c>
      <c r="C202" s="79">
        <v>9</v>
      </c>
      <c r="D202" s="127" t="s">
        <v>170</v>
      </c>
      <c r="E202" s="89">
        <v>4</v>
      </c>
      <c r="F202" s="97" t="s">
        <v>208</v>
      </c>
      <c r="G202" s="79">
        <v>246</v>
      </c>
      <c r="H202" s="93" t="s">
        <v>894</v>
      </c>
      <c r="I202" s="89">
        <v>383</v>
      </c>
      <c r="J202" s="97" t="s">
        <v>895</v>
      </c>
      <c r="K202" s="79">
        <v>127</v>
      </c>
      <c r="L202" s="93" t="s">
        <v>896</v>
      </c>
      <c r="M202" s="89">
        <v>591</v>
      </c>
      <c r="N202" s="97" t="s">
        <v>897</v>
      </c>
      <c r="O202" s="79">
        <v>17</v>
      </c>
      <c r="P202" s="93" t="s">
        <v>898</v>
      </c>
      <c r="Q202" s="89">
        <v>60</v>
      </c>
      <c r="R202" s="97" t="s">
        <v>899</v>
      </c>
      <c r="S202" s="79">
        <v>2</v>
      </c>
      <c r="T202" s="93" t="s">
        <v>109</v>
      </c>
      <c r="U202" s="89">
        <v>768</v>
      </c>
      <c r="V202" s="97" t="s">
        <v>900</v>
      </c>
    </row>
    <row r="203" spans="1:22" ht="11.25">
      <c r="A203" s="88"/>
      <c r="B203" s="72" t="s">
        <v>784</v>
      </c>
      <c r="C203" s="79">
        <v>7</v>
      </c>
      <c r="D203" s="127" t="s">
        <v>76</v>
      </c>
      <c r="E203" s="89">
        <v>4</v>
      </c>
      <c r="F203" s="97" t="s">
        <v>120</v>
      </c>
      <c r="G203" s="79">
        <v>307</v>
      </c>
      <c r="H203" s="93" t="s">
        <v>816</v>
      </c>
      <c r="I203" s="89">
        <v>405</v>
      </c>
      <c r="J203" s="97" t="s">
        <v>819</v>
      </c>
      <c r="K203" s="79">
        <v>131</v>
      </c>
      <c r="L203" s="93" t="s">
        <v>820</v>
      </c>
      <c r="M203" s="89">
        <v>446</v>
      </c>
      <c r="N203" s="97" t="s">
        <v>823</v>
      </c>
      <c r="O203" s="79">
        <v>19</v>
      </c>
      <c r="P203" s="93" t="s">
        <v>595</v>
      </c>
      <c r="Q203" s="89">
        <v>57</v>
      </c>
      <c r="R203" s="97" t="s">
        <v>825</v>
      </c>
      <c r="S203" s="79">
        <v>3</v>
      </c>
      <c r="T203" s="93" t="s">
        <v>194</v>
      </c>
      <c r="U203" s="89">
        <v>829</v>
      </c>
      <c r="V203" s="97" t="s">
        <v>827</v>
      </c>
    </row>
    <row r="204" spans="1:22" s="77" customFormat="1" ht="11.25">
      <c r="A204" s="88"/>
      <c r="B204" s="72" t="s">
        <v>719</v>
      </c>
      <c r="C204" s="79">
        <v>6</v>
      </c>
      <c r="D204" s="127" t="s">
        <v>219</v>
      </c>
      <c r="E204" s="89">
        <v>4</v>
      </c>
      <c r="F204" s="97" t="s">
        <v>120</v>
      </c>
      <c r="G204" s="79">
        <v>309</v>
      </c>
      <c r="H204" s="93" t="s">
        <v>763</v>
      </c>
      <c r="I204" s="89">
        <v>391</v>
      </c>
      <c r="J204" s="97" t="s">
        <v>764</v>
      </c>
      <c r="K204" s="79">
        <v>167</v>
      </c>
      <c r="L204" s="93" t="s">
        <v>765</v>
      </c>
      <c r="M204" s="89">
        <v>472</v>
      </c>
      <c r="N204" s="97" t="s">
        <v>766</v>
      </c>
      <c r="O204" s="79">
        <v>15</v>
      </c>
      <c r="P204" s="93" t="s">
        <v>767</v>
      </c>
      <c r="Q204" s="89">
        <v>56</v>
      </c>
      <c r="R204" s="97" t="s">
        <v>768</v>
      </c>
      <c r="S204" s="79">
        <v>4</v>
      </c>
      <c r="T204" s="93" t="s">
        <v>119</v>
      </c>
      <c r="U204" s="89">
        <v>921</v>
      </c>
      <c r="V204" s="97" t="s">
        <v>769</v>
      </c>
    </row>
    <row r="205" spans="1:22" s="77" customFormat="1" ht="11.25">
      <c r="A205" s="88"/>
      <c r="B205" s="72" t="s">
        <v>655</v>
      </c>
      <c r="C205" s="79">
        <v>6</v>
      </c>
      <c r="D205" s="127" t="s">
        <v>694</v>
      </c>
      <c r="E205" s="89">
        <v>4</v>
      </c>
      <c r="F205" s="97" t="s">
        <v>57</v>
      </c>
      <c r="G205" s="79">
        <v>251</v>
      </c>
      <c r="H205" s="93" t="s">
        <v>695</v>
      </c>
      <c r="I205" s="89">
        <v>387</v>
      </c>
      <c r="J205" s="97" t="s">
        <v>696</v>
      </c>
      <c r="K205" s="79">
        <v>139</v>
      </c>
      <c r="L205" s="93" t="s">
        <v>697</v>
      </c>
      <c r="M205" s="89">
        <v>734</v>
      </c>
      <c r="N205" s="97" t="s">
        <v>698</v>
      </c>
      <c r="O205" s="79">
        <v>14</v>
      </c>
      <c r="P205" s="93" t="s">
        <v>61</v>
      </c>
      <c r="Q205" s="89">
        <v>54</v>
      </c>
      <c r="R205" s="97" t="s">
        <v>699</v>
      </c>
      <c r="S205" s="79">
        <v>3</v>
      </c>
      <c r="T205" s="93" t="s">
        <v>166</v>
      </c>
      <c r="U205" s="89">
        <v>872</v>
      </c>
      <c r="V205" s="97" t="s">
        <v>700</v>
      </c>
    </row>
    <row r="206" spans="2:22" s="77" customFormat="1" ht="11.25">
      <c r="B206" s="72" t="s">
        <v>365</v>
      </c>
      <c r="C206" s="79">
        <v>4</v>
      </c>
      <c r="D206" s="127" t="s">
        <v>264</v>
      </c>
      <c r="E206" s="89">
        <v>5</v>
      </c>
      <c r="F206" s="97" t="s">
        <v>158</v>
      </c>
      <c r="G206" s="79">
        <v>277</v>
      </c>
      <c r="H206" s="93" t="s">
        <v>375</v>
      </c>
      <c r="I206" s="89">
        <v>390</v>
      </c>
      <c r="J206" s="97" t="s">
        <v>384</v>
      </c>
      <c r="K206" s="79">
        <v>144</v>
      </c>
      <c r="L206" s="93" t="s">
        <v>393</v>
      </c>
      <c r="M206" s="89">
        <v>681</v>
      </c>
      <c r="N206" s="97" t="s">
        <v>545</v>
      </c>
      <c r="O206" s="79">
        <v>13</v>
      </c>
      <c r="P206" s="93" t="s">
        <v>132</v>
      </c>
      <c r="Q206" s="89">
        <v>52</v>
      </c>
      <c r="R206" s="97" t="s">
        <v>408</v>
      </c>
      <c r="S206" s="79">
        <v>3</v>
      </c>
      <c r="T206" s="93" t="s">
        <v>208</v>
      </c>
      <c r="U206" s="89">
        <v>902</v>
      </c>
      <c r="V206" s="97" t="s">
        <v>418</v>
      </c>
    </row>
    <row r="207" spans="1:22" s="67" customFormat="1" ht="12">
      <c r="A207" s="84" t="s">
        <v>572</v>
      </c>
      <c r="B207" s="72" t="s">
        <v>55</v>
      </c>
      <c r="C207" s="79">
        <v>6</v>
      </c>
      <c r="D207" s="127" t="s">
        <v>321</v>
      </c>
      <c r="E207" s="89">
        <v>6</v>
      </c>
      <c r="F207" s="97" t="s">
        <v>322</v>
      </c>
      <c r="G207" s="79">
        <v>258</v>
      </c>
      <c r="H207" s="93" t="s">
        <v>323</v>
      </c>
      <c r="I207" s="89">
        <v>377</v>
      </c>
      <c r="J207" s="97" t="s">
        <v>324</v>
      </c>
      <c r="K207" s="79">
        <v>163</v>
      </c>
      <c r="L207" s="93" t="s">
        <v>325</v>
      </c>
      <c r="M207" s="89">
        <v>1036</v>
      </c>
      <c r="N207" s="97" t="s">
        <v>532</v>
      </c>
      <c r="O207" s="79">
        <v>22</v>
      </c>
      <c r="P207" s="93" t="s">
        <v>326</v>
      </c>
      <c r="Q207" s="89">
        <v>55</v>
      </c>
      <c r="R207" s="97" t="s">
        <v>327</v>
      </c>
      <c r="S207" s="79">
        <v>3</v>
      </c>
      <c r="T207" s="93" t="s">
        <v>208</v>
      </c>
      <c r="U207" s="89">
        <v>840</v>
      </c>
      <c r="V207" s="97" t="s">
        <v>328</v>
      </c>
    </row>
    <row r="208" spans="1:22" s="67" customFormat="1" ht="12">
      <c r="A208" s="84" t="s">
        <v>570</v>
      </c>
      <c r="B208" s="72" t="s">
        <v>64</v>
      </c>
      <c r="C208" s="79">
        <v>5</v>
      </c>
      <c r="D208" s="127" t="s">
        <v>329</v>
      </c>
      <c r="E208" s="89">
        <v>7</v>
      </c>
      <c r="F208" s="97" t="s">
        <v>330</v>
      </c>
      <c r="G208" s="79">
        <v>339</v>
      </c>
      <c r="H208" s="93" t="s">
        <v>331</v>
      </c>
      <c r="I208" s="89">
        <v>395</v>
      </c>
      <c r="J208" s="97" t="s">
        <v>332</v>
      </c>
      <c r="K208" s="79">
        <v>176</v>
      </c>
      <c r="L208" s="93" t="s">
        <v>333</v>
      </c>
      <c r="M208" s="89">
        <v>1188</v>
      </c>
      <c r="N208" s="97" t="s">
        <v>518</v>
      </c>
      <c r="O208" s="79">
        <v>21</v>
      </c>
      <c r="P208" s="93" t="s">
        <v>334</v>
      </c>
      <c r="Q208" s="89">
        <v>55</v>
      </c>
      <c r="R208" s="97" t="s">
        <v>335</v>
      </c>
      <c r="S208" s="79">
        <v>3</v>
      </c>
      <c r="T208" s="93" t="s">
        <v>166</v>
      </c>
      <c r="U208" s="89">
        <v>874</v>
      </c>
      <c r="V208" s="97" t="s">
        <v>336</v>
      </c>
    </row>
    <row r="209" spans="1:22" s="67" customFormat="1" ht="12.75">
      <c r="A209" s="65"/>
      <c r="B209" s="61" t="s">
        <v>74</v>
      </c>
      <c r="C209" s="80">
        <v>6</v>
      </c>
      <c r="D209" s="128" t="s">
        <v>337</v>
      </c>
      <c r="E209" s="91">
        <v>8</v>
      </c>
      <c r="F209" s="99" t="s">
        <v>219</v>
      </c>
      <c r="G209" s="80">
        <v>338</v>
      </c>
      <c r="H209" s="95" t="s">
        <v>338</v>
      </c>
      <c r="I209" s="91">
        <v>385</v>
      </c>
      <c r="J209" s="99" t="s">
        <v>338</v>
      </c>
      <c r="K209" s="80">
        <v>184</v>
      </c>
      <c r="L209" s="95" t="s">
        <v>339</v>
      </c>
      <c r="M209" s="91">
        <v>1777</v>
      </c>
      <c r="N209" s="99" t="s">
        <v>531</v>
      </c>
      <c r="O209" s="80">
        <v>25</v>
      </c>
      <c r="P209" s="95" t="s">
        <v>340</v>
      </c>
      <c r="Q209" s="91">
        <v>61</v>
      </c>
      <c r="R209" s="99" t="s">
        <v>341</v>
      </c>
      <c r="S209" s="80">
        <v>3</v>
      </c>
      <c r="T209" s="95" t="s">
        <v>194</v>
      </c>
      <c r="U209" s="91">
        <v>1165</v>
      </c>
      <c r="V209" s="99" t="s">
        <v>342</v>
      </c>
    </row>
    <row r="210" spans="1:22" s="67" customFormat="1" ht="12">
      <c r="A210" s="60"/>
      <c r="B210" s="61" t="s">
        <v>83</v>
      </c>
      <c r="C210" s="80">
        <v>3</v>
      </c>
      <c r="D210" s="128" t="s">
        <v>164</v>
      </c>
      <c r="E210" s="91">
        <v>13</v>
      </c>
      <c r="F210" s="99" t="s">
        <v>343</v>
      </c>
      <c r="G210" s="80">
        <v>425</v>
      </c>
      <c r="H210" s="95" t="s">
        <v>344</v>
      </c>
      <c r="I210" s="91">
        <v>436</v>
      </c>
      <c r="J210" s="99" t="s">
        <v>345</v>
      </c>
      <c r="K210" s="80">
        <v>212</v>
      </c>
      <c r="L210" s="95" t="s">
        <v>346</v>
      </c>
      <c r="M210" s="91">
        <v>2179</v>
      </c>
      <c r="N210" s="99" t="s">
        <v>550</v>
      </c>
      <c r="O210" s="80">
        <v>21</v>
      </c>
      <c r="P210" s="95" t="s">
        <v>347</v>
      </c>
      <c r="Q210" s="91">
        <v>69</v>
      </c>
      <c r="R210" s="99" t="s">
        <v>348</v>
      </c>
      <c r="S210" s="80">
        <v>3</v>
      </c>
      <c r="T210" s="95" t="s">
        <v>258</v>
      </c>
      <c r="U210" s="91">
        <v>1073</v>
      </c>
      <c r="V210" s="99" t="s">
        <v>349</v>
      </c>
    </row>
    <row r="211" spans="1:22" s="67" customFormat="1" ht="12">
      <c r="A211" s="60"/>
      <c r="B211" s="61" t="s">
        <v>93</v>
      </c>
      <c r="C211" s="80">
        <v>7</v>
      </c>
      <c r="D211" s="128" t="s">
        <v>350</v>
      </c>
      <c r="E211" s="91">
        <v>18</v>
      </c>
      <c r="F211" s="99" t="s">
        <v>351</v>
      </c>
      <c r="G211" s="80">
        <v>439</v>
      </c>
      <c r="H211" s="95" t="s">
        <v>352</v>
      </c>
      <c r="I211" s="91">
        <v>509</v>
      </c>
      <c r="J211" s="99" t="s">
        <v>353</v>
      </c>
      <c r="K211" s="80">
        <v>248</v>
      </c>
      <c r="L211" s="95" t="s">
        <v>354</v>
      </c>
      <c r="M211" s="91">
        <v>1700</v>
      </c>
      <c r="N211" s="99" t="s">
        <v>549</v>
      </c>
      <c r="O211" s="80">
        <v>13</v>
      </c>
      <c r="P211" s="95" t="s">
        <v>355</v>
      </c>
      <c r="Q211" s="91">
        <v>70</v>
      </c>
      <c r="R211" s="99" t="s">
        <v>356</v>
      </c>
      <c r="S211" s="80">
        <v>1</v>
      </c>
      <c r="T211" s="95" t="s">
        <v>111</v>
      </c>
      <c r="U211" s="91">
        <v>1495</v>
      </c>
      <c r="V211" s="99" t="s">
        <v>357</v>
      </c>
    </row>
    <row r="212" spans="1:22" s="148" customFormat="1" ht="11.25">
      <c r="A212" s="77"/>
      <c r="B212" s="74" t="s">
        <v>102</v>
      </c>
      <c r="C212" s="79">
        <v>11</v>
      </c>
      <c r="D212" s="127" t="s">
        <v>205</v>
      </c>
      <c r="E212" s="89">
        <v>23</v>
      </c>
      <c r="F212" s="97" t="s">
        <v>358</v>
      </c>
      <c r="G212" s="79">
        <v>668</v>
      </c>
      <c r="H212" s="93" t="s">
        <v>359</v>
      </c>
      <c r="I212" s="89">
        <v>481</v>
      </c>
      <c r="J212" s="97" t="s">
        <v>360</v>
      </c>
      <c r="K212" s="79">
        <v>263</v>
      </c>
      <c r="L212" s="93" t="s">
        <v>361</v>
      </c>
      <c r="M212" s="89">
        <v>1689</v>
      </c>
      <c r="N212" s="97" t="s">
        <v>548</v>
      </c>
      <c r="O212" s="79">
        <v>9</v>
      </c>
      <c r="P212" s="93" t="s">
        <v>286</v>
      </c>
      <c r="Q212" s="89">
        <v>74</v>
      </c>
      <c r="R212" s="97" t="s">
        <v>362</v>
      </c>
      <c r="S212" s="79">
        <v>0</v>
      </c>
      <c r="T212" s="93" t="s">
        <v>243</v>
      </c>
      <c r="U212" s="89">
        <v>1333</v>
      </c>
      <c r="V212" s="97" t="s">
        <v>363</v>
      </c>
    </row>
    <row r="213" spans="1:22" s="148" customFormat="1" ht="11.25">
      <c r="A213" s="62"/>
      <c r="B213" s="63" t="s">
        <v>578</v>
      </c>
      <c r="C213" s="81">
        <v>3</v>
      </c>
      <c r="D213" s="129" t="s">
        <v>626</v>
      </c>
      <c r="E213" s="92">
        <v>41</v>
      </c>
      <c r="F213" s="100" t="s">
        <v>627</v>
      </c>
      <c r="G213" s="81">
        <v>1017</v>
      </c>
      <c r="H213" s="96" t="s">
        <v>628</v>
      </c>
      <c r="I213" s="92">
        <v>580</v>
      </c>
      <c r="J213" s="100" t="s">
        <v>629</v>
      </c>
      <c r="K213" s="81">
        <v>302</v>
      </c>
      <c r="L213" s="96" t="s">
        <v>630</v>
      </c>
      <c r="M213" s="92">
        <v>1586</v>
      </c>
      <c r="N213" s="100" t="s">
        <v>631</v>
      </c>
      <c r="O213" s="81">
        <v>5</v>
      </c>
      <c r="P213" s="96" t="s">
        <v>350</v>
      </c>
      <c r="Q213" s="92">
        <v>109</v>
      </c>
      <c r="R213" s="100" t="s">
        <v>632</v>
      </c>
      <c r="S213" s="81">
        <v>0</v>
      </c>
      <c r="T213" s="96" t="s">
        <v>455</v>
      </c>
      <c r="U213" s="92">
        <v>1827</v>
      </c>
      <c r="V213" s="100" t="s">
        <v>633</v>
      </c>
    </row>
    <row r="214" spans="1:22" ht="12">
      <c r="A214" s="83" t="s">
        <v>16</v>
      </c>
      <c r="B214" s="74"/>
      <c r="C214" s="79"/>
      <c r="D214" s="127"/>
      <c r="E214" s="79"/>
      <c r="F214" s="93"/>
      <c r="G214" s="79"/>
      <c r="H214" s="93"/>
      <c r="I214" s="79"/>
      <c r="J214" s="93"/>
      <c r="K214" s="79"/>
      <c r="L214" s="93"/>
      <c r="M214" s="79"/>
      <c r="N214" s="93"/>
      <c r="O214" s="79"/>
      <c r="P214" s="93"/>
      <c r="Q214" s="79"/>
      <c r="R214" s="93"/>
      <c r="S214" s="79"/>
      <c r="T214" s="93"/>
      <c r="U214" s="79"/>
      <c r="V214" s="93"/>
    </row>
    <row r="215" spans="1:22" s="77" customFormat="1" ht="12.75">
      <c r="A215" s="88" t="s">
        <v>1154</v>
      </c>
      <c r="B215" s="67"/>
      <c r="C215" s="232">
        <v>22</v>
      </c>
      <c r="D215" s="233"/>
      <c r="E215" s="232">
        <v>21</v>
      </c>
      <c r="F215" s="233"/>
      <c r="G215" s="232">
        <v>629</v>
      </c>
      <c r="H215" s="233"/>
      <c r="I215" s="232">
        <v>787</v>
      </c>
      <c r="J215" s="233"/>
      <c r="K215" s="232">
        <v>157</v>
      </c>
      <c r="L215" s="233"/>
      <c r="M215" s="232">
        <v>9000</v>
      </c>
      <c r="N215" s="233"/>
      <c r="O215" s="232">
        <v>39</v>
      </c>
      <c r="P215" s="233"/>
      <c r="Q215" s="232">
        <v>220</v>
      </c>
      <c r="R215" s="233"/>
      <c r="S215" s="232">
        <v>18</v>
      </c>
      <c r="T215" s="233"/>
      <c r="U215" s="232">
        <v>1468</v>
      </c>
      <c r="V215" s="233"/>
    </row>
    <row r="216" spans="1:22" s="77" customFormat="1" ht="11.25">
      <c r="A216" s="88"/>
      <c r="B216" s="121" t="s">
        <v>1453</v>
      </c>
      <c r="C216" s="73" t="s">
        <v>1382</v>
      </c>
      <c r="D216" s="145" t="s">
        <v>1400</v>
      </c>
      <c r="E216" s="89">
        <v>3</v>
      </c>
      <c r="F216" s="97" t="s">
        <v>721</v>
      </c>
      <c r="G216" s="73">
        <v>77</v>
      </c>
      <c r="H216" s="146" t="s">
        <v>1493</v>
      </c>
      <c r="I216" s="89">
        <v>254</v>
      </c>
      <c r="J216" s="97" t="s">
        <v>1494</v>
      </c>
      <c r="K216" s="73">
        <v>70</v>
      </c>
      <c r="L216" s="146" t="s">
        <v>1495</v>
      </c>
      <c r="M216" s="89" t="s">
        <v>1448</v>
      </c>
      <c r="N216" s="97" t="s">
        <v>1496</v>
      </c>
      <c r="O216" s="73">
        <v>9</v>
      </c>
      <c r="P216" s="146" t="s">
        <v>917</v>
      </c>
      <c r="Q216" s="89">
        <v>31</v>
      </c>
      <c r="R216" s="97" t="s">
        <v>1090</v>
      </c>
      <c r="S216" s="73" t="s">
        <v>1382</v>
      </c>
      <c r="T216" s="146" t="s">
        <v>1392</v>
      </c>
      <c r="U216" s="89">
        <v>536</v>
      </c>
      <c r="V216" s="97" t="s">
        <v>1497</v>
      </c>
    </row>
    <row r="217" spans="1:22" s="77" customFormat="1" ht="11.25">
      <c r="A217" s="88"/>
      <c r="B217" s="121" t="s">
        <v>1386</v>
      </c>
      <c r="C217" s="73" t="s">
        <v>1382</v>
      </c>
      <c r="D217" s="145" t="s">
        <v>1387</v>
      </c>
      <c r="E217" s="89">
        <v>2</v>
      </c>
      <c r="F217" s="97" t="s">
        <v>186</v>
      </c>
      <c r="G217" s="73">
        <v>75</v>
      </c>
      <c r="H217" s="146" t="s">
        <v>1429</v>
      </c>
      <c r="I217" s="89">
        <v>255</v>
      </c>
      <c r="J217" s="97" t="s">
        <v>1430</v>
      </c>
      <c r="K217" s="73">
        <v>63</v>
      </c>
      <c r="L217" s="146" t="s">
        <v>1431</v>
      </c>
      <c r="M217" s="89">
        <v>546</v>
      </c>
      <c r="N217" s="97" t="s">
        <v>1432</v>
      </c>
      <c r="O217" s="73">
        <v>9</v>
      </c>
      <c r="P217" s="146" t="s">
        <v>1373</v>
      </c>
      <c r="Q217" s="89">
        <v>27</v>
      </c>
      <c r="R217" s="97" t="s">
        <v>1433</v>
      </c>
      <c r="S217" s="73" t="s">
        <v>1382</v>
      </c>
      <c r="T217" s="146" t="s">
        <v>1392</v>
      </c>
      <c r="U217" s="89">
        <v>541</v>
      </c>
      <c r="V217" s="97" t="s">
        <v>1434</v>
      </c>
    </row>
    <row r="218" spans="1:22" s="67" customFormat="1" ht="12">
      <c r="A218" s="88"/>
      <c r="B218" s="121" t="s">
        <v>1324</v>
      </c>
      <c r="C218" s="73">
        <v>3</v>
      </c>
      <c r="D218" s="145" t="s">
        <v>109</v>
      </c>
      <c r="E218" s="89">
        <v>3</v>
      </c>
      <c r="F218" s="97" t="s">
        <v>126</v>
      </c>
      <c r="G218" s="73">
        <v>93</v>
      </c>
      <c r="H218" s="146" t="s">
        <v>1369</v>
      </c>
      <c r="I218" s="89">
        <v>258</v>
      </c>
      <c r="J218" s="97" t="s">
        <v>1370</v>
      </c>
      <c r="K218" s="73">
        <v>77</v>
      </c>
      <c r="L218" s="146" t="s">
        <v>1375</v>
      </c>
      <c r="M218" s="89">
        <v>529</v>
      </c>
      <c r="N218" s="97" t="s">
        <v>1372</v>
      </c>
      <c r="O218" s="73">
        <v>9</v>
      </c>
      <c r="P218" s="146" t="s">
        <v>1373</v>
      </c>
      <c r="Q218" s="89">
        <v>28</v>
      </c>
      <c r="R218" s="97" t="s">
        <v>1374</v>
      </c>
      <c r="S218" s="73">
        <v>0</v>
      </c>
      <c r="T218" s="146" t="s">
        <v>455</v>
      </c>
      <c r="U218" s="89">
        <v>570</v>
      </c>
      <c r="V218" s="97" t="s">
        <v>1376</v>
      </c>
    </row>
    <row r="219" spans="1:22" s="77" customFormat="1" ht="11.25">
      <c r="A219" s="88"/>
      <c r="B219" s="121" t="s">
        <v>1269</v>
      </c>
      <c r="C219" s="73">
        <v>3</v>
      </c>
      <c r="D219" s="145" t="s">
        <v>164</v>
      </c>
      <c r="E219" s="89">
        <v>2</v>
      </c>
      <c r="F219" s="97" t="s">
        <v>186</v>
      </c>
      <c r="G219" s="73">
        <v>77</v>
      </c>
      <c r="H219" s="146" t="s">
        <v>1312</v>
      </c>
      <c r="I219" s="89">
        <v>242</v>
      </c>
      <c r="J219" s="97" t="s">
        <v>1313</v>
      </c>
      <c r="K219" s="73">
        <v>74</v>
      </c>
      <c r="L219" s="146" t="s">
        <v>369</v>
      </c>
      <c r="M219" s="89">
        <v>586</v>
      </c>
      <c r="N219" s="97" t="s">
        <v>1314</v>
      </c>
      <c r="O219" s="73">
        <v>10</v>
      </c>
      <c r="P219" s="146" t="s">
        <v>1315</v>
      </c>
      <c r="Q219" s="89">
        <v>30</v>
      </c>
      <c r="R219" s="97" t="s">
        <v>1316</v>
      </c>
      <c r="S219" s="73">
        <v>2</v>
      </c>
      <c r="T219" s="146" t="s">
        <v>66</v>
      </c>
      <c r="U219" s="89">
        <v>597</v>
      </c>
      <c r="V219" s="97" t="s">
        <v>1317</v>
      </c>
    </row>
    <row r="220" spans="1:22" s="67" customFormat="1" ht="12">
      <c r="A220" s="71"/>
      <c r="B220" s="121" t="s">
        <v>1212</v>
      </c>
      <c r="C220" s="73">
        <v>0</v>
      </c>
      <c r="D220" s="145" t="s">
        <v>109</v>
      </c>
      <c r="E220" s="89">
        <v>2</v>
      </c>
      <c r="F220" s="97" t="s">
        <v>126</v>
      </c>
      <c r="G220" s="73">
        <v>80</v>
      </c>
      <c r="H220" s="146" t="s">
        <v>1251</v>
      </c>
      <c r="I220" s="89">
        <v>203</v>
      </c>
      <c r="J220" s="97" t="s">
        <v>1252</v>
      </c>
      <c r="K220" s="73">
        <v>70</v>
      </c>
      <c r="L220" s="146" t="s">
        <v>1253</v>
      </c>
      <c r="M220" s="89">
        <v>515</v>
      </c>
      <c r="N220" s="97" t="s">
        <v>1254</v>
      </c>
      <c r="O220" s="73">
        <v>10</v>
      </c>
      <c r="P220" s="146" t="s">
        <v>1143</v>
      </c>
      <c r="Q220" s="89">
        <v>25</v>
      </c>
      <c r="R220" s="97" t="s">
        <v>1255</v>
      </c>
      <c r="S220" s="73">
        <v>2</v>
      </c>
      <c r="T220" s="146" t="s">
        <v>249</v>
      </c>
      <c r="U220" s="89">
        <v>534</v>
      </c>
      <c r="V220" s="97" t="s">
        <v>1256</v>
      </c>
    </row>
    <row r="221" spans="1:22" s="67" customFormat="1" ht="12">
      <c r="A221" s="71"/>
      <c r="B221" s="121" t="s">
        <v>1153</v>
      </c>
      <c r="C221" s="73">
        <v>0</v>
      </c>
      <c r="D221" s="145" t="s">
        <v>455</v>
      </c>
      <c r="E221" s="89">
        <v>2</v>
      </c>
      <c r="F221" s="97" t="s">
        <v>186</v>
      </c>
      <c r="G221" s="73">
        <v>76</v>
      </c>
      <c r="H221" s="146" t="s">
        <v>1189</v>
      </c>
      <c r="I221" s="89">
        <v>226</v>
      </c>
      <c r="J221" s="97" t="s">
        <v>1190</v>
      </c>
      <c r="K221" s="73">
        <v>79</v>
      </c>
      <c r="L221" s="146" t="s">
        <v>1191</v>
      </c>
      <c r="M221" s="89">
        <v>497</v>
      </c>
      <c r="N221" s="97" t="s">
        <v>1192</v>
      </c>
      <c r="O221" s="73">
        <v>11</v>
      </c>
      <c r="P221" s="146" t="s">
        <v>934</v>
      </c>
      <c r="Q221" s="89">
        <v>25</v>
      </c>
      <c r="R221" s="97" t="s">
        <v>1193</v>
      </c>
      <c r="S221" s="73">
        <v>3</v>
      </c>
      <c r="T221" s="146" t="s">
        <v>272</v>
      </c>
      <c r="U221" s="89">
        <v>581</v>
      </c>
      <c r="V221" s="97" t="s">
        <v>1194</v>
      </c>
    </row>
    <row r="222" spans="1:22" s="67" customFormat="1" ht="12">
      <c r="A222" s="60"/>
      <c r="B222" s="61"/>
      <c r="C222" s="61"/>
      <c r="D222" s="123"/>
      <c r="E222" s="61"/>
      <c r="F222" s="75"/>
      <c r="G222" s="61"/>
      <c r="H222" s="75"/>
      <c r="I222" s="61"/>
      <c r="J222" s="75"/>
      <c r="K222" s="61"/>
      <c r="L222" s="75"/>
      <c r="M222" s="76"/>
      <c r="N222" s="75"/>
      <c r="O222" s="61"/>
      <c r="P222" s="75"/>
      <c r="Q222" s="61"/>
      <c r="R222" s="75"/>
      <c r="S222" s="61"/>
      <c r="T222" s="75"/>
      <c r="U222" s="61"/>
      <c r="V222" s="75"/>
    </row>
    <row r="223" spans="1:22" s="77" customFormat="1" ht="11.25">
      <c r="A223" s="88" t="s">
        <v>1155</v>
      </c>
      <c r="B223" s="73"/>
      <c r="C223" s="236">
        <v>22</v>
      </c>
      <c r="D223" s="236"/>
      <c r="E223" s="236">
        <v>21</v>
      </c>
      <c r="F223" s="236"/>
      <c r="G223" s="236">
        <v>629</v>
      </c>
      <c r="H223" s="236"/>
      <c r="I223" s="236">
        <v>787</v>
      </c>
      <c r="J223" s="236"/>
      <c r="K223" s="236">
        <v>157</v>
      </c>
      <c r="L223" s="236"/>
      <c r="M223" s="236">
        <v>9000</v>
      </c>
      <c r="N223" s="236"/>
      <c r="O223" s="236">
        <v>39</v>
      </c>
      <c r="P223" s="236"/>
      <c r="Q223" s="236">
        <v>220</v>
      </c>
      <c r="R223" s="236"/>
      <c r="S223" s="236">
        <v>18</v>
      </c>
      <c r="T223" s="236"/>
      <c r="U223" s="236">
        <v>1468</v>
      </c>
      <c r="V223" s="236"/>
    </row>
    <row r="224" spans="1:22" ht="11.25">
      <c r="A224" s="88"/>
      <c r="B224" s="121" t="s">
        <v>1096</v>
      </c>
      <c r="C224" s="79">
        <v>0</v>
      </c>
      <c r="D224" s="127" t="s">
        <v>455</v>
      </c>
      <c r="E224" s="89">
        <v>2</v>
      </c>
      <c r="F224" s="97" t="s">
        <v>128</v>
      </c>
      <c r="G224" s="79">
        <v>92</v>
      </c>
      <c r="H224" s="93" t="s">
        <v>1139</v>
      </c>
      <c r="I224" s="89">
        <v>260</v>
      </c>
      <c r="J224" s="97" t="s">
        <v>1140</v>
      </c>
      <c r="K224" s="79">
        <v>95</v>
      </c>
      <c r="L224" s="93" t="s">
        <v>1141</v>
      </c>
      <c r="M224" s="89">
        <v>607</v>
      </c>
      <c r="N224" s="97" t="s">
        <v>1142</v>
      </c>
      <c r="O224" s="79">
        <v>11</v>
      </c>
      <c r="P224" s="93" t="s">
        <v>1143</v>
      </c>
      <c r="Q224" s="89">
        <v>30</v>
      </c>
      <c r="R224" s="97" t="s">
        <v>1144</v>
      </c>
      <c r="S224" s="79">
        <v>1</v>
      </c>
      <c r="T224" s="93" t="s">
        <v>109</v>
      </c>
      <c r="U224" s="89">
        <v>635</v>
      </c>
      <c r="V224" s="97" t="s">
        <v>1145</v>
      </c>
    </row>
    <row r="225" spans="1:22" ht="11.25">
      <c r="A225" s="88"/>
      <c r="B225" s="121" t="s">
        <v>1037</v>
      </c>
      <c r="C225" s="79">
        <v>0</v>
      </c>
      <c r="D225" s="127" t="s">
        <v>141</v>
      </c>
      <c r="E225" s="89">
        <v>2</v>
      </c>
      <c r="F225" s="97" t="s">
        <v>194</v>
      </c>
      <c r="G225" s="79">
        <v>88</v>
      </c>
      <c r="H225" s="93" t="s">
        <v>1082</v>
      </c>
      <c r="I225" s="89">
        <v>231</v>
      </c>
      <c r="J225" s="97" t="s">
        <v>1084</v>
      </c>
      <c r="K225" s="79">
        <v>84</v>
      </c>
      <c r="L225" s="93" t="s">
        <v>1086</v>
      </c>
      <c r="M225" s="89">
        <v>825</v>
      </c>
      <c r="N225" s="97" t="s">
        <v>1088</v>
      </c>
      <c r="O225" s="79">
        <v>11</v>
      </c>
      <c r="P225" s="93" t="s">
        <v>199</v>
      </c>
      <c r="Q225" s="89">
        <v>31</v>
      </c>
      <c r="R225" s="97" t="s">
        <v>1090</v>
      </c>
      <c r="S225" s="79">
        <v>2</v>
      </c>
      <c r="T225" s="93" t="s">
        <v>266</v>
      </c>
      <c r="U225" s="89">
        <v>602</v>
      </c>
      <c r="V225" s="97" t="s">
        <v>1092</v>
      </c>
    </row>
    <row r="226" spans="1:22" ht="12" customHeight="1">
      <c r="A226" s="88"/>
      <c r="B226" s="121" t="s">
        <v>978</v>
      </c>
      <c r="C226" s="79">
        <v>4</v>
      </c>
      <c r="D226" s="127" t="s">
        <v>164</v>
      </c>
      <c r="E226" s="89">
        <v>3</v>
      </c>
      <c r="F226" s="97" t="s">
        <v>208</v>
      </c>
      <c r="G226" s="79">
        <v>107</v>
      </c>
      <c r="H226" s="93" t="s">
        <v>1023</v>
      </c>
      <c r="I226" s="89">
        <v>257</v>
      </c>
      <c r="J226" s="97" t="s">
        <v>1024</v>
      </c>
      <c r="K226" s="79">
        <v>90</v>
      </c>
      <c r="L226" s="93" t="s">
        <v>1025</v>
      </c>
      <c r="M226" s="89">
        <v>705</v>
      </c>
      <c r="N226" s="97" t="s">
        <v>1026</v>
      </c>
      <c r="O226" s="79">
        <v>13</v>
      </c>
      <c r="P226" s="93" t="s">
        <v>473</v>
      </c>
      <c r="Q226" s="89">
        <v>35</v>
      </c>
      <c r="R226" s="97" t="s">
        <v>1027</v>
      </c>
      <c r="S226" s="79">
        <v>1</v>
      </c>
      <c r="T226" s="93" t="s">
        <v>109</v>
      </c>
      <c r="U226" s="89">
        <v>614</v>
      </c>
      <c r="V226" s="97" t="s">
        <v>1028</v>
      </c>
    </row>
    <row r="227" spans="1:22" ht="12.75" customHeight="1">
      <c r="A227" s="88"/>
      <c r="B227" s="72" t="s">
        <v>916</v>
      </c>
      <c r="C227" s="79">
        <v>3</v>
      </c>
      <c r="D227" s="127" t="s">
        <v>266</v>
      </c>
      <c r="E227" s="89">
        <v>3</v>
      </c>
      <c r="F227" s="97" t="s">
        <v>208</v>
      </c>
      <c r="G227" s="79">
        <v>131</v>
      </c>
      <c r="H227" s="93" t="s">
        <v>963</v>
      </c>
      <c r="I227" s="89">
        <v>253</v>
      </c>
      <c r="J227" s="97" t="s">
        <v>964</v>
      </c>
      <c r="K227" s="79">
        <v>83</v>
      </c>
      <c r="L227" s="93" t="s">
        <v>965</v>
      </c>
      <c r="M227" s="89">
        <v>760</v>
      </c>
      <c r="N227" s="97" t="s">
        <v>966</v>
      </c>
      <c r="O227" s="79">
        <v>13</v>
      </c>
      <c r="P227" s="93" t="s">
        <v>967</v>
      </c>
      <c r="Q227" s="89">
        <v>40</v>
      </c>
      <c r="R227" s="97" t="s">
        <v>968</v>
      </c>
      <c r="S227" s="79">
        <v>0</v>
      </c>
      <c r="T227" s="93" t="s">
        <v>455</v>
      </c>
      <c r="U227" s="89">
        <v>611</v>
      </c>
      <c r="V227" s="97" t="s">
        <v>969</v>
      </c>
    </row>
    <row r="228" spans="1:22" ht="11.25">
      <c r="A228" s="88"/>
      <c r="B228" s="72" t="s">
        <v>855</v>
      </c>
      <c r="C228" s="79">
        <v>7</v>
      </c>
      <c r="D228" s="127" t="s">
        <v>329</v>
      </c>
      <c r="E228" s="89">
        <v>3</v>
      </c>
      <c r="F228" s="97" t="s">
        <v>166</v>
      </c>
      <c r="G228" s="79">
        <v>162</v>
      </c>
      <c r="H228" s="93" t="s">
        <v>901</v>
      </c>
      <c r="I228" s="89">
        <v>273</v>
      </c>
      <c r="J228" s="97" t="s">
        <v>902</v>
      </c>
      <c r="K228" s="79">
        <v>110</v>
      </c>
      <c r="L228" s="93" t="s">
        <v>903</v>
      </c>
      <c r="M228" s="89">
        <v>494</v>
      </c>
      <c r="N228" s="97" t="s">
        <v>904</v>
      </c>
      <c r="O228" s="79">
        <v>14</v>
      </c>
      <c r="P228" s="93" t="s">
        <v>373</v>
      </c>
      <c r="Q228" s="89">
        <v>50</v>
      </c>
      <c r="R228" s="97" t="s">
        <v>905</v>
      </c>
      <c r="S228" s="79">
        <v>1</v>
      </c>
      <c r="T228" s="93" t="s">
        <v>109</v>
      </c>
      <c r="U228" s="89">
        <v>629</v>
      </c>
      <c r="V228" s="97" t="s">
        <v>906</v>
      </c>
    </row>
    <row r="229" spans="1:22" ht="11.25">
      <c r="A229" s="88"/>
      <c r="B229" s="72" t="s">
        <v>784</v>
      </c>
      <c r="C229" s="79">
        <v>5</v>
      </c>
      <c r="D229" s="127" t="s">
        <v>297</v>
      </c>
      <c r="E229" s="89">
        <v>1</v>
      </c>
      <c r="F229" s="97" t="s">
        <v>119</v>
      </c>
      <c r="G229" s="79">
        <v>150</v>
      </c>
      <c r="H229" s="93" t="s">
        <v>817</v>
      </c>
      <c r="I229" s="89">
        <v>250</v>
      </c>
      <c r="J229" s="97" t="s">
        <v>818</v>
      </c>
      <c r="K229" s="79">
        <v>86</v>
      </c>
      <c r="L229" s="93" t="s">
        <v>821</v>
      </c>
      <c r="M229" s="89">
        <v>442</v>
      </c>
      <c r="N229" s="97" t="s">
        <v>822</v>
      </c>
      <c r="O229" s="79">
        <v>15</v>
      </c>
      <c r="P229" s="93" t="s">
        <v>473</v>
      </c>
      <c r="Q229" s="89">
        <v>37</v>
      </c>
      <c r="R229" s="97" t="s">
        <v>824</v>
      </c>
      <c r="S229" s="79">
        <v>2</v>
      </c>
      <c r="T229" s="93" t="s">
        <v>126</v>
      </c>
      <c r="U229" s="89">
        <v>583</v>
      </c>
      <c r="V229" s="97" t="s">
        <v>826</v>
      </c>
    </row>
    <row r="230" spans="1:22" ht="11.25">
      <c r="A230" s="88"/>
      <c r="B230" s="72" t="s">
        <v>719</v>
      </c>
      <c r="C230" s="79">
        <v>5</v>
      </c>
      <c r="D230" s="127" t="s">
        <v>721</v>
      </c>
      <c r="E230" s="89">
        <v>3</v>
      </c>
      <c r="F230" s="97" t="s">
        <v>222</v>
      </c>
      <c r="G230" s="79">
        <v>166</v>
      </c>
      <c r="H230" s="93" t="s">
        <v>770</v>
      </c>
      <c r="I230" s="89">
        <v>244</v>
      </c>
      <c r="J230" s="97" t="s">
        <v>771</v>
      </c>
      <c r="K230" s="79">
        <v>107</v>
      </c>
      <c r="L230" s="93" t="s">
        <v>772</v>
      </c>
      <c r="M230" s="89">
        <v>414</v>
      </c>
      <c r="N230" s="97" t="s">
        <v>773</v>
      </c>
      <c r="O230" s="79">
        <v>11</v>
      </c>
      <c r="P230" s="93" t="s">
        <v>774</v>
      </c>
      <c r="Q230" s="89">
        <v>41</v>
      </c>
      <c r="R230" s="97" t="s">
        <v>775</v>
      </c>
      <c r="S230" s="79">
        <v>2</v>
      </c>
      <c r="T230" s="93" t="s">
        <v>194</v>
      </c>
      <c r="U230" s="89">
        <v>658</v>
      </c>
      <c r="V230" s="97" t="s">
        <v>776</v>
      </c>
    </row>
    <row r="231" spans="1:22" ht="11.25">
      <c r="A231" s="88"/>
      <c r="B231" s="72" t="s">
        <v>655</v>
      </c>
      <c r="C231" s="79">
        <v>8</v>
      </c>
      <c r="D231" s="127" t="s">
        <v>701</v>
      </c>
      <c r="E231" s="89">
        <v>3</v>
      </c>
      <c r="F231" s="97" t="s">
        <v>222</v>
      </c>
      <c r="G231" s="79">
        <v>148</v>
      </c>
      <c r="H231" s="93" t="s">
        <v>702</v>
      </c>
      <c r="I231" s="89">
        <v>252</v>
      </c>
      <c r="J231" s="97" t="s">
        <v>703</v>
      </c>
      <c r="K231" s="79">
        <v>96</v>
      </c>
      <c r="L231" s="93" t="s">
        <v>704</v>
      </c>
      <c r="M231" s="89">
        <v>612</v>
      </c>
      <c r="N231" s="97" t="s">
        <v>705</v>
      </c>
      <c r="O231" s="79">
        <v>11</v>
      </c>
      <c r="P231" s="93" t="s">
        <v>99</v>
      </c>
      <c r="Q231" s="89">
        <v>40</v>
      </c>
      <c r="R231" s="97" t="s">
        <v>706</v>
      </c>
      <c r="S231" s="79">
        <v>2</v>
      </c>
      <c r="T231" s="93" t="s">
        <v>149</v>
      </c>
      <c r="U231" s="89">
        <v>699</v>
      </c>
      <c r="V231" s="97" t="s">
        <v>707</v>
      </c>
    </row>
    <row r="232" spans="2:22" ht="11.25">
      <c r="B232" s="72" t="s">
        <v>365</v>
      </c>
      <c r="C232" s="80">
        <v>5</v>
      </c>
      <c r="D232" s="128" t="s">
        <v>264</v>
      </c>
      <c r="E232" s="91">
        <v>3</v>
      </c>
      <c r="F232" s="99" t="s">
        <v>66</v>
      </c>
      <c r="G232" s="80">
        <v>180</v>
      </c>
      <c r="H232" s="95" t="s">
        <v>376</v>
      </c>
      <c r="I232" s="91">
        <v>270</v>
      </c>
      <c r="J232" s="99" t="s">
        <v>385</v>
      </c>
      <c r="K232" s="80">
        <v>107</v>
      </c>
      <c r="L232" s="95" t="s">
        <v>394</v>
      </c>
      <c r="M232" s="91">
        <v>601</v>
      </c>
      <c r="N232" s="99" t="s">
        <v>546</v>
      </c>
      <c r="O232" s="80">
        <v>11</v>
      </c>
      <c r="P232" s="95" t="s">
        <v>401</v>
      </c>
      <c r="Q232" s="91">
        <v>42</v>
      </c>
      <c r="R232" s="99" t="s">
        <v>409</v>
      </c>
      <c r="S232" s="80">
        <v>2</v>
      </c>
      <c r="T232" s="95" t="s">
        <v>126</v>
      </c>
      <c r="U232" s="91">
        <v>697</v>
      </c>
      <c r="V232" s="99" t="s">
        <v>419</v>
      </c>
    </row>
    <row r="233" spans="1:22" s="67" customFormat="1" ht="12">
      <c r="A233" s="85" t="s">
        <v>576</v>
      </c>
      <c r="B233" s="72" t="s">
        <v>55</v>
      </c>
      <c r="C233" s="80">
        <v>5</v>
      </c>
      <c r="D233" s="128" t="s">
        <v>487</v>
      </c>
      <c r="E233" s="91">
        <v>3</v>
      </c>
      <c r="F233" s="99" t="s">
        <v>258</v>
      </c>
      <c r="G233" s="80">
        <v>160</v>
      </c>
      <c r="H233" s="95" t="s">
        <v>492</v>
      </c>
      <c r="I233" s="91">
        <v>271</v>
      </c>
      <c r="J233" s="99" t="s">
        <v>493</v>
      </c>
      <c r="K233" s="80">
        <v>129</v>
      </c>
      <c r="L233" s="95" t="s">
        <v>422</v>
      </c>
      <c r="M233" s="91">
        <v>976</v>
      </c>
      <c r="N233" s="99" t="s">
        <v>494</v>
      </c>
      <c r="O233" s="80">
        <v>12</v>
      </c>
      <c r="P233" s="95" t="s">
        <v>495</v>
      </c>
      <c r="Q233" s="91">
        <v>47</v>
      </c>
      <c r="R233" s="99" t="s">
        <v>496</v>
      </c>
      <c r="S233" s="80">
        <v>2</v>
      </c>
      <c r="T233" s="95" t="s">
        <v>126</v>
      </c>
      <c r="U233" s="91">
        <v>700</v>
      </c>
      <c r="V233" s="99" t="s">
        <v>497</v>
      </c>
    </row>
    <row r="234" spans="1:22" s="67" customFormat="1" ht="12">
      <c r="A234" s="85"/>
      <c r="B234" s="72" t="s">
        <v>64</v>
      </c>
      <c r="C234" s="80">
        <v>5</v>
      </c>
      <c r="D234" s="128" t="s">
        <v>487</v>
      </c>
      <c r="E234" s="91">
        <v>4</v>
      </c>
      <c r="F234" s="99" t="s">
        <v>215</v>
      </c>
      <c r="G234" s="80">
        <v>166</v>
      </c>
      <c r="H234" s="95" t="s">
        <v>488</v>
      </c>
      <c r="I234" s="91">
        <v>257</v>
      </c>
      <c r="J234" s="99" t="s">
        <v>489</v>
      </c>
      <c r="K234" s="80">
        <v>132</v>
      </c>
      <c r="L234" s="95" t="s">
        <v>428</v>
      </c>
      <c r="M234" s="91">
        <v>1016</v>
      </c>
      <c r="N234" s="99" t="s">
        <v>490</v>
      </c>
      <c r="O234" s="80">
        <v>16</v>
      </c>
      <c r="P234" s="95" t="s">
        <v>517</v>
      </c>
      <c r="Q234" s="91">
        <v>38</v>
      </c>
      <c r="R234" s="99" t="s">
        <v>491</v>
      </c>
      <c r="S234" s="80">
        <v>1</v>
      </c>
      <c r="T234" s="95" t="s">
        <v>186</v>
      </c>
      <c r="U234" s="91">
        <v>688</v>
      </c>
      <c r="V234" s="99" t="s">
        <v>429</v>
      </c>
    </row>
    <row r="235" spans="1:22" s="67" customFormat="1" ht="12.75">
      <c r="A235" s="65"/>
      <c r="B235" s="61" t="s">
        <v>74</v>
      </c>
      <c r="C235" s="80">
        <v>7</v>
      </c>
      <c r="D235" s="128" t="s">
        <v>179</v>
      </c>
      <c r="E235" s="91">
        <v>5</v>
      </c>
      <c r="F235" s="99" t="s">
        <v>249</v>
      </c>
      <c r="G235" s="80">
        <v>185</v>
      </c>
      <c r="H235" s="95" t="s">
        <v>481</v>
      </c>
      <c r="I235" s="91">
        <v>250</v>
      </c>
      <c r="J235" s="99" t="s">
        <v>482</v>
      </c>
      <c r="K235" s="80">
        <v>133</v>
      </c>
      <c r="L235" s="95" t="s">
        <v>483</v>
      </c>
      <c r="M235" s="91">
        <v>1016</v>
      </c>
      <c r="N235" s="99" t="s">
        <v>484</v>
      </c>
      <c r="O235" s="80">
        <v>18</v>
      </c>
      <c r="P235" s="95" t="s">
        <v>515</v>
      </c>
      <c r="Q235" s="91">
        <v>46</v>
      </c>
      <c r="R235" s="99" t="s">
        <v>485</v>
      </c>
      <c r="S235" s="80">
        <v>2</v>
      </c>
      <c r="T235" s="95" t="s">
        <v>194</v>
      </c>
      <c r="U235" s="91">
        <v>877</v>
      </c>
      <c r="V235" s="99" t="s">
        <v>486</v>
      </c>
    </row>
    <row r="236" spans="1:22" s="67" customFormat="1" ht="12">
      <c r="A236" s="60"/>
      <c r="B236" s="61" t="s">
        <v>83</v>
      </c>
      <c r="C236" s="80">
        <v>3.49</v>
      </c>
      <c r="D236" s="128" t="s">
        <v>266</v>
      </c>
      <c r="E236" s="91">
        <v>8</v>
      </c>
      <c r="F236" s="99" t="s">
        <v>447</v>
      </c>
      <c r="G236" s="80">
        <v>207</v>
      </c>
      <c r="H236" s="95" t="s">
        <v>448</v>
      </c>
      <c r="I236" s="91">
        <v>305</v>
      </c>
      <c r="J236" s="99" t="s">
        <v>449</v>
      </c>
      <c r="K236" s="80">
        <v>175</v>
      </c>
      <c r="L236" s="95" t="s">
        <v>450</v>
      </c>
      <c r="M236" s="91">
        <v>1589</v>
      </c>
      <c r="N236" s="99" t="s">
        <v>451</v>
      </c>
      <c r="O236" s="80">
        <v>14</v>
      </c>
      <c r="P236" s="95" t="s">
        <v>454</v>
      </c>
      <c r="Q236" s="91">
        <v>50</v>
      </c>
      <c r="R236" s="99" t="s">
        <v>452</v>
      </c>
      <c r="S236" s="80">
        <v>1.23</v>
      </c>
      <c r="T236" s="95" t="s">
        <v>149</v>
      </c>
      <c r="U236" s="91">
        <v>920</v>
      </c>
      <c r="V236" s="99" t="s">
        <v>453</v>
      </c>
    </row>
    <row r="237" spans="1:22" s="67" customFormat="1" ht="12">
      <c r="A237" s="60"/>
      <c r="B237" s="61" t="s">
        <v>93</v>
      </c>
      <c r="C237" s="80">
        <v>6</v>
      </c>
      <c r="D237" s="128" t="s">
        <v>321</v>
      </c>
      <c r="E237" s="91">
        <v>11</v>
      </c>
      <c r="F237" s="99" t="s">
        <v>438</v>
      </c>
      <c r="G237" s="80">
        <v>245</v>
      </c>
      <c r="H237" s="95" t="s">
        <v>439</v>
      </c>
      <c r="I237" s="91">
        <v>343</v>
      </c>
      <c r="J237" s="99" t="s">
        <v>440</v>
      </c>
      <c r="K237" s="80">
        <v>199</v>
      </c>
      <c r="L237" s="95" t="s">
        <v>441</v>
      </c>
      <c r="M237" s="91">
        <v>1109</v>
      </c>
      <c r="N237" s="99" t="s">
        <v>442</v>
      </c>
      <c r="O237" s="80">
        <v>10</v>
      </c>
      <c r="P237" s="95" t="s">
        <v>445</v>
      </c>
      <c r="Q237" s="91">
        <v>52</v>
      </c>
      <c r="R237" s="99" t="s">
        <v>443</v>
      </c>
      <c r="S237" s="80">
        <v>1</v>
      </c>
      <c r="T237" s="95" t="s">
        <v>194</v>
      </c>
      <c r="U237" s="91">
        <v>1303</v>
      </c>
      <c r="V237" s="99" t="s">
        <v>444</v>
      </c>
    </row>
    <row r="238" spans="1:22" s="148" customFormat="1" ht="11.25">
      <c r="A238" s="77"/>
      <c r="B238" s="74" t="s">
        <v>102</v>
      </c>
      <c r="C238" s="79">
        <v>10</v>
      </c>
      <c r="D238" s="127" t="s">
        <v>446</v>
      </c>
      <c r="E238" s="89">
        <v>16</v>
      </c>
      <c r="F238" s="97" t="s">
        <v>430</v>
      </c>
      <c r="G238" s="79">
        <v>374</v>
      </c>
      <c r="H238" s="93" t="s">
        <v>431</v>
      </c>
      <c r="I238" s="89">
        <v>343</v>
      </c>
      <c r="J238" s="97" t="s">
        <v>432</v>
      </c>
      <c r="K238" s="79">
        <v>203</v>
      </c>
      <c r="L238" s="93" t="s">
        <v>435</v>
      </c>
      <c r="M238" s="89">
        <v>1297</v>
      </c>
      <c r="N238" s="97" t="s">
        <v>433</v>
      </c>
      <c r="O238" s="79">
        <v>8</v>
      </c>
      <c r="P238" s="93" t="s">
        <v>162</v>
      </c>
      <c r="Q238" s="89">
        <v>52</v>
      </c>
      <c r="R238" s="97" t="s">
        <v>434</v>
      </c>
      <c r="S238" s="79">
        <v>4</v>
      </c>
      <c r="T238" s="93" t="s">
        <v>437</v>
      </c>
      <c r="U238" s="89">
        <v>1152</v>
      </c>
      <c r="V238" s="97" t="s">
        <v>436</v>
      </c>
    </row>
    <row r="239" spans="1:22" s="148" customFormat="1" ht="11.25">
      <c r="A239" s="62"/>
      <c r="B239" s="63" t="s">
        <v>578</v>
      </c>
      <c r="C239" s="81">
        <v>8</v>
      </c>
      <c r="D239" s="129" t="s">
        <v>642</v>
      </c>
      <c r="E239" s="92">
        <v>24</v>
      </c>
      <c r="F239" s="100" t="s">
        <v>634</v>
      </c>
      <c r="G239" s="81">
        <v>473</v>
      </c>
      <c r="H239" s="96" t="s">
        <v>635</v>
      </c>
      <c r="I239" s="92">
        <v>395</v>
      </c>
      <c r="J239" s="100" t="s">
        <v>636</v>
      </c>
      <c r="K239" s="81">
        <v>372</v>
      </c>
      <c r="L239" s="96" t="s">
        <v>637</v>
      </c>
      <c r="M239" s="92">
        <v>987</v>
      </c>
      <c r="N239" s="100" t="s">
        <v>638</v>
      </c>
      <c r="O239" s="81">
        <v>10</v>
      </c>
      <c r="P239" s="96" t="s">
        <v>639</v>
      </c>
      <c r="Q239" s="92">
        <v>74</v>
      </c>
      <c r="R239" s="100" t="s">
        <v>640</v>
      </c>
      <c r="S239" s="81">
        <v>0</v>
      </c>
      <c r="T239" s="96" t="s">
        <v>455</v>
      </c>
      <c r="U239" s="92">
        <v>1311</v>
      </c>
      <c r="V239" s="100" t="s">
        <v>641</v>
      </c>
    </row>
    <row r="240" spans="1:22" ht="12">
      <c r="A240" s="83" t="s">
        <v>15</v>
      </c>
      <c r="B240" s="74"/>
      <c r="C240" s="79"/>
      <c r="D240" s="127"/>
      <c r="E240" s="79"/>
      <c r="F240" s="93"/>
      <c r="G240" s="79"/>
      <c r="H240" s="93"/>
      <c r="I240" s="79"/>
      <c r="J240" s="93"/>
      <c r="K240" s="79"/>
      <c r="L240" s="93"/>
      <c r="M240" s="79"/>
      <c r="N240" s="93"/>
      <c r="O240" s="79"/>
      <c r="P240" s="93"/>
      <c r="Q240" s="79"/>
      <c r="R240" s="93"/>
      <c r="S240" s="79"/>
      <c r="T240" s="93"/>
      <c r="U240" s="79"/>
      <c r="V240" s="93"/>
    </row>
    <row r="241" spans="1:22" ht="12.75">
      <c r="A241" s="88" t="s">
        <v>1154</v>
      </c>
      <c r="B241" s="67"/>
      <c r="C241" s="232">
        <v>22</v>
      </c>
      <c r="D241" s="233"/>
      <c r="E241" s="232">
        <v>21</v>
      </c>
      <c r="F241" s="233"/>
      <c r="G241" s="232">
        <v>629</v>
      </c>
      <c r="H241" s="233"/>
      <c r="I241" s="232">
        <v>787</v>
      </c>
      <c r="J241" s="233"/>
      <c r="K241" s="232">
        <v>179</v>
      </c>
      <c r="L241" s="233"/>
      <c r="M241" s="232">
        <v>9000</v>
      </c>
      <c r="N241" s="233"/>
      <c r="O241" s="232">
        <v>39</v>
      </c>
      <c r="P241" s="233"/>
      <c r="Q241" s="232">
        <v>220</v>
      </c>
      <c r="R241" s="233"/>
      <c r="S241" s="232">
        <v>18</v>
      </c>
      <c r="T241" s="233"/>
      <c r="U241" s="232">
        <v>1468</v>
      </c>
      <c r="V241" s="233"/>
    </row>
    <row r="242" spans="1:22" ht="11.25">
      <c r="A242" s="88"/>
      <c r="B242" s="121" t="s">
        <v>1453</v>
      </c>
      <c r="C242" s="73">
        <v>8</v>
      </c>
      <c r="D242" s="145" t="s">
        <v>1498</v>
      </c>
      <c r="E242" s="89">
        <v>3</v>
      </c>
      <c r="F242" s="97" t="s">
        <v>208</v>
      </c>
      <c r="G242" s="73">
        <v>130</v>
      </c>
      <c r="H242" s="146" t="s">
        <v>1499</v>
      </c>
      <c r="I242" s="89">
        <v>383</v>
      </c>
      <c r="J242" s="97" t="s">
        <v>1500</v>
      </c>
      <c r="K242" s="73">
        <v>126</v>
      </c>
      <c r="L242" s="146" t="s">
        <v>1501</v>
      </c>
      <c r="M242" s="89">
        <v>1629</v>
      </c>
      <c r="N242" s="97" t="s">
        <v>1502</v>
      </c>
      <c r="O242" s="73">
        <v>11</v>
      </c>
      <c r="P242" s="146" t="s">
        <v>1419</v>
      </c>
      <c r="Q242" s="89">
        <v>51</v>
      </c>
      <c r="R242" s="97" t="s">
        <v>1503</v>
      </c>
      <c r="S242" s="73" t="s">
        <v>1382</v>
      </c>
      <c r="T242" s="146" t="s">
        <v>1392</v>
      </c>
      <c r="U242" s="89">
        <v>737</v>
      </c>
      <c r="V242" s="97" t="s">
        <v>1504</v>
      </c>
    </row>
    <row r="243" spans="1:22" ht="11.25">
      <c r="A243" s="88"/>
      <c r="B243" s="121" t="s">
        <v>1386</v>
      </c>
      <c r="C243" s="73">
        <v>8</v>
      </c>
      <c r="D243" s="145" t="s">
        <v>212</v>
      </c>
      <c r="E243" s="89">
        <v>3</v>
      </c>
      <c r="F243" s="97" t="s">
        <v>1030</v>
      </c>
      <c r="G243" s="73">
        <v>150</v>
      </c>
      <c r="H243" s="146" t="s">
        <v>1435</v>
      </c>
      <c r="I243" s="89">
        <v>365</v>
      </c>
      <c r="J243" s="97" t="s">
        <v>1436</v>
      </c>
      <c r="K243" s="73">
        <v>133</v>
      </c>
      <c r="L243" s="146" t="s">
        <v>1437</v>
      </c>
      <c r="M243" s="89">
        <v>1268</v>
      </c>
      <c r="N243" s="97" t="s">
        <v>1438</v>
      </c>
      <c r="O243" s="73">
        <v>11</v>
      </c>
      <c r="P243" s="146" t="s">
        <v>728</v>
      </c>
      <c r="Q243" s="89">
        <v>47</v>
      </c>
      <c r="R243" s="97" t="s">
        <v>1439</v>
      </c>
      <c r="S243" s="73" t="s">
        <v>1382</v>
      </c>
      <c r="T243" s="146" t="s">
        <v>1392</v>
      </c>
      <c r="U243" s="89">
        <v>764</v>
      </c>
      <c r="V243" s="97" t="s">
        <v>1440</v>
      </c>
    </row>
    <row r="244" spans="1:22" s="67" customFormat="1" ht="12">
      <c r="A244" s="88"/>
      <c r="B244" s="121" t="s">
        <v>1324</v>
      </c>
      <c r="C244" s="73">
        <v>10</v>
      </c>
      <c r="D244" s="145" t="s">
        <v>72</v>
      </c>
      <c r="E244" s="89">
        <v>3</v>
      </c>
      <c r="F244" s="97" t="s">
        <v>1030</v>
      </c>
      <c r="G244" s="73">
        <v>161</v>
      </c>
      <c r="H244" s="146" t="s">
        <v>1377</v>
      </c>
      <c r="I244" s="89">
        <v>372</v>
      </c>
      <c r="J244" s="97" t="s">
        <v>1378</v>
      </c>
      <c r="K244" s="73">
        <v>134</v>
      </c>
      <c r="L244" s="146" t="s">
        <v>1371</v>
      </c>
      <c r="M244" s="89">
        <v>1119</v>
      </c>
      <c r="N244" s="97" t="s">
        <v>1379</v>
      </c>
      <c r="O244" s="73">
        <v>10</v>
      </c>
      <c r="P244" s="146" t="s">
        <v>191</v>
      </c>
      <c r="Q244" s="89">
        <v>49</v>
      </c>
      <c r="R244" s="97" t="s">
        <v>1380</v>
      </c>
      <c r="S244" s="73">
        <v>0</v>
      </c>
      <c r="T244" s="146" t="s">
        <v>455</v>
      </c>
      <c r="U244" s="89">
        <v>818</v>
      </c>
      <c r="V244" s="97" t="s">
        <v>1381</v>
      </c>
    </row>
    <row r="245" spans="1:22" ht="11.25">
      <c r="A245" s="88"/>
      <c r="B245" s="121" t="s">
        <v>1269</v>
      </c>
      <c r="C245" s="73">
        <v>11</v>
      </c>
      <c r="D245" s="145" t="s">
        <v>72</v>
      </c>
      <c r="E245" s="89">
        <v>3</v>
      </c>
      <c r="F245" s="97" t="s">
        <v>1030</v>
      </c>
      <c r="G245" s="73">
        <v>159</v>
      </c>
      <c r="H245" s="146" t="s">
        <v>1318</v>
      </c>
      <c r="I245" s="89">
        <v>376</v>
      </c>
      <c r="J245" s="97" t="s">
        <v>1319</v>
      </c>
      <c r="K245" s="73">
        <v>152</v>
      </c>
      <c r="L245" s="146" t="s">
        <v>1320</v>
      </c>
      <c r="M245" s="89">
        <v>1040</v>
      </c>
      <c r="N245" s="97" t="s">
        <v>1321</v>
      </c>
      <c r="O245" s="73">
        <v>13</v>
      </c>
      <c r="P245" s="146" t="s">
        <v>970</v>
      </c>
      <c r="Q245" s="89">
        <v>49</v>
      </c>
      <c r="R245" s="97" t="s">
        <v>1322</v>
      </c>
      <c r="S245" s="73">
        <v>0</v>
      </c>
      <c r="T245" s="146" t="s">
        <v>111</v>
      </c>
      <c r="U245" s="89">
        <v>910</v>
      </c>
      <c r="V245" s="97" t="s">
        <v>1323</v>
      </c>
    </row>
    <row r="246" spans="1:22" s="67" customFormat="1" ht="12">
      <c r="A246" s="71"/>
      <c r="B246" s="121" t="s">
        <v>1212</v>
      </c>
      <c r="C246" s="73">
        <v>9</v>
      </c>
      <c r="D246" s="145" t="s">
        <v>91</v>
      </c>
      <c r="E246" s="89">
        <v>3</v>
      </c>
      <c r="F246" s="97" t="s">
        <v>1030</v>
      </c>
      <c r="G246" s="73">
        <v>185</v>
      </c>
      <c r="H246" s="146" t="s">
        <v>1257</v>
      </c>
      <c r="I246" s="89">
        <v>362</v>
      </c>
      <c r="J246" s="97" t="s">
        <v>1258</v>
      </c>
      <c r="K246" s="73">
        <v>152</v>
      </c>
      <c r="L246" s="146" t="s">
        <v>1259</v>
      </c>
      <c r="M246" s="89">
        <v>1188</v>
      </c>
      <c r="N246" s="97" t="s">
        <v>1260</v>
      </c>
      <c r="O246" s="73">
        <v>14</v>
      </c>
      <c r="P246" s="146" t="s">
        <v>1261</v>
      </c>
      <c r="Q246" s="89">
        <v>49</v>
      </c>
      <c r="R246" s="97" t="s">
        <v>1262</v>
      </c>
      <c r="S246" s="73">
        <v>0</v>
      </c>
      <c r="T246" s="146" t="s">
        <v>455</v>
      </c>
      <c r="U246" s="89">
        <v>910</v>
      </c>
      <c r="V246" s="97" t="s">
        <v>1263</v>
      </c>
    </row>
    <row r="247" spans="1:22" s="67" customFormat="1" ht="12">
      <c r="A247" s="71"/>
      <c r="B247" s="121" t="s">
        <v>1153</v>
      </c>
      <c r="C247" s="73">
        <v>5</v>
      </c>
      <c r="D247" s="145" t="s">
        <v>266</v>
      </c>
      <c r="E247" s="89">
        <v>3</v>
      </c>
      <c r="F247" s="97" t="s">
        <v>1030</v>
      </c>
      <c r="G247" s="73">
        <v>172</v>
      </c>
      <c r="H247" s="146" t="s">
        <v>1195</v>
      </c>
      <c r="I247" s="89">
        <v>358</v>
      </c>
      <c r="J247" s="97" t="s">
        <v>1196</v>
      </c>
      <c r="K247" s="73">
        <v>147</v>
      </c>
      <c r="L247" s="146" t="s">
        <v>1197</v>
      </c>
      <c r="M247" s="89">
        <v>1048</v>
      </c>
      <c r="N247" s="97" t="s">
        <v>1198</v>
      </c>
      <c r="O247" s="73">
        <v>15</v>
      </c>
      <c r="P247" s="146" t="s">
        <v>1201</v>
      </c>
      <c r="Q247" s="89">
        <v>50</v>
      </c>
      <c r="R247" s="97" t="s">
        <v>1199</v>
      </c>
      <c r="S247" s="73">
        <v>1</v>
      </c>
      <c r="T247" s="146" t="s">
        <v>66</v>
      </c>
      <c r="U247" s="89">
        <v>926</v>
      </c>
      <c r="V247" s="97" t="s">
        <v>1200</v>
      </c>
    </row>
    <row r="248" spans="1:22" s="67" customFormat="1" ht="12">
      <c r="A248" s="60"/>
      <c r="B248" s="61"/>
      <c r="C248" s="61"/>
      <c r="D248" s="123"/>
      <c r="E248" s="61"/>
      <c r="F248" s="75"/>
      <c r="G248" s="61"/>
      <c r="H248" s="75"/>
      <c r="I248" s="61"/>
      <c r="J248" s="75"/>
      <c r="K248" s="61"/>
      <c r="L248" s="75"/>
      <c r="M248" s="76"/>
      <c r="N248" s="75"/>
      <c r="O248" s="61"/>
      <c r="P248" s="75"/>
      <c r="Q248" s="61"/>
      <c r="R248" s="75"/>
      <c r="S248" s="61"/>
      <c r="T248" s="75"/>
      <c r="U248" s="61"/>
      <c r="V248" s="75"/>
    </row>
    <row r="249" spans="1:22" ht="11.25">
      <c r="A249" s="88" t="s">
        <v>1155</v>
      </c>
      <c r="B249" s="73"/>
      <c r="C249" s="236">
        <v>22</v>
      </c>
      <c r="D249" s="236"/>
      <c r="E249" s="236">
        <v>21</v>
      </c>
      <c r="F249" s="236"/>
      <c r="G249" s="236">
        <v>629</v>
      </c>
      <c r="H249" s="236"/>
      <c r="I249" s="236">
        <v>787</v>
      </c>
      <c r="J249" s="236"/>
      <c r="K249" s="236">
        <v>157</v>
      </c>
      <c r="L249" s="236"/>
      <c r="M249" s="236">
        <v>9000</v>
      </c>
      <c r="N249" s="236"/>
      <c r="O249" s="236">
        <v>39</v>
      </c>
      <c r="P249" s="236"/>
      <c r="Q249" s="236">
        <v>220</v>
      </c>
      <c r="R249" s="236"/>
      <c r="S249" s="236">
        <v>18</v>
      </c>
      <c r="T249" s="236"/>
      <c r="U249" s="236">
        <v>1468</v>
      </c>
      <c r="V249" s="236"/>
    </row>
    <row r="250" spans="1:22" ht="11.25">
      <c r="A250" s="88"/>
      <c r="B250" s="121" t="s">
        <v>1096</v>
      </c>
      <c r="C250" s="79">
        <v>3</v>
      </c>
      <c r="D250" s="127" t="s">
        <v>94</v>
      </c>
      <c r="E250" s="89">
        <v>4</v>
      </c>
      <c r="F250" s="97" t="s">
        <v>119</v>
      </c>
      <c r="G250" s="79">
        <v>224</v>
      </c>
      <c r="H250" s="93" t="s">
        <v>1146</v>
      </c>
      <c r="I250" s="89">
        <v>374</v>
      </c>
      <c r="J250" s="97" t="s">
        <v>1147</v>
      </c>
      <c r="K250" s="79">
        <v>162</v>
      </c>
      <c r="L250" s="93" t="s">
        <v>1148</v>
      </c>
      <c r="M250" s="89">
        <v>935</v>
      </c>
      <c r="N250" s="97" t="s">
        <v>1149</v>
      </c>
      <c r="O250" s="79">
        <v>16</v>
      </c>
      <c r="P250" s="93" t="s">
        <v>1150</v>
      </c>
      <c r="Q250" s="89">
        <v>58</v>
      </c>
      <c r="R250" s="97" t="s">
        <v>1151</v>
      </c>
      <c r="S250" s="79">
        <v>1</v>
      </c>
      <c r="T250" s="93" t="s">
        <v>66</v>
      </c>
      <c r="U250" s="89">
        <v>962</v>
      </c>
      <c r="V250" s="97" t="s">
        <v>1152</v>
      </c>
    </row>
    <row r="251" spans="1:22" ht="11.25">
      <c r="A251" s="88"/>
      <c r="B251" s="121" t="s">
        <v>1037</v>
      </c>
      <c r="C251" s="79">
        <v>6</v>
      </c>
      <c r="D251" s="127" t="s">
        <v>272</v>
      </c>
      <c r="E251" s="89">
        <v>4</v>
      </c>
      <c r="F251" s="97" t="s">
        <v>119</v>
      </c>
      <c r="G251" s="79">
        <v>221</v>
      </c>
      <c r="H251" s="93" t="s">
        <v>1083</v>
      </c>
      <c r="I251" s="89">
        <v>394</v>
      </c>
      <c r="J251" s="97" t="s">
        <v>1085</v>
      </c>
      <c r="K251" s="79">
        <v>156</v>
      </c>
      <c r="L251" s="93" t="s">
        <v>1087</v>
      </c>
      <c r="M251" s="89">
        <v>1193</v>
      </c>
      <c r="N251" s="97" t="s">
        <v>1089</v>
      </c>
      <c r="O251" s="79">
        <v>18</v>
      </c>
      <c r="P251" s="93" t="s">
        <v>960</v>
      </c>
      <c r="Q251" s="89">
        <v>59</v>
      </c>
      <c r="R251" s="97" t="s">
        <v>1091</v>
      </c>
      <c r="S251" s="79">
        <v>0</v>
      </c>
      <c r="T251" s="93" t="s">
        <v>111</v>
      </c>
      <c r="U251" s="89">
        <v>971</v>
      </c>
      <c r="V251" s="97" t="s">
        <v>1093</v>
      </c>
    </row>
    <row r="252" spans="1:22" ht="11.25">
      <c r="A252" s="88"/>
      <c r="B252" s="121" t="s">
        <v>978</v>
      </c>
      <c r="C252" s="79">
        <v>6</v>
      </c>
      <c r="D252" s="127" t="s">
        <v>1029</v>
      </c>
      <c r="E252" s="89">
        <v>4</v>
      </c>
      <c r="F252" s="97" t="s">
        <v>1030</v>
      </c>
      <c r="G252" s="79">
        <v>209</v>
      </c>
      <c r="H252" s="93" t="s">
        <v>1031</v>
      </c>
      <c r="I252" s="89">
        <v>415</v>
      </c>
      <c r="J252" s="97" t="s">
        <v>1032</v>
      </c>
      <c r="K252" s="79">
        <v>131</v>
      </c>
      <c r="L252" s="93" t="s">
        <v>1033</v>
      </c>
      <c r="M252" s="89">
        <v>1145</v>
      </c>
      <c r="N252" s="97" t="s">
        <v>1034</v>
      </c>
      <c r="O252" s="79">
        <v>16</v>
      </c>
      <c r="P252" s="93" t="s">
        <v>1005</v>
      </c>
      <c r="Q252" s="89">
        <v>56</v>
      </c>
      <c r="R252" s="97" t="s">
        <v>1035</v>
      </c>
      <c r="S252" s="79">
        <v>0</v>
      </c>
      <c r="T252" s="93" t="s">
        <v>243</v>
      </c>
      <c r="U252" s="89">
        <v>892</v>
      </c>
      <c r="V252" s="97" t="s">
        <v>1036</v>
      </c>
    </row>
    <row r="253" spans="1:22" ht="11.25">
      <c r="A253" s="88"/>
      <c r="B253" s="72" t="s">
        <v>916</v>
      </c>
      <c r="C253" s="79">
        <v>11</v>
      </c>
      <c r="D253" s="127" t="s">
        <v>970</v>
      </c>
      <c r="E253" s="89">
        <v>4</v>
      </c>
      <c r="F253" s="97" t="s">
        <v>119</v>
      </c>
      <c r="G253" s="79">
        <v>254</v>
      </c>
      <c r="H253" s="93" t="s">
        <v>971</v>
      </c>
      <c r="I253" s="89">
        <v>384</v>
      </c>
      <c r="J253" s="97" t="s">
        <v>972</v>
      </c>
      <c r="K253" s="79">
        <v>161</v>
      </c>
      <c r="L253" s="93" t="s">
        <v>973</v>
      </c>
      <c r="M253" s="89">
        <v>1109</v>
      </c>
      <c r="N253" s="97" t="s">
        <v>974</v>
      </c>
      <c r="O253" s="79">
        <v>19</v>
      </c>
      <c r="P253" s="93" t="s">
        <v>263</v>
      </c>
      <c r="Q253" s="89">
        <v>62</v>
      </c>
      <c r="R253" s="97" t="s">
        <v>975</v>
      </c>
      <c r="S253" s="79">
        <v>0</v>
      </c>
      <c r="T253" s="93" t="s">
        <v>455</v>
      </c>
      <c r="U253" s="89">
        <v>930</v>
      </c>
      <c r="V253" s="97" t="s">
        <v>976</v>
      </c>
    </row>
    <row r="254" spans="1:22" ht="11.25">
      <c r="A254" s="88"/>
      <c r="B254" s="72" t="s">
        <v>855</v>
      </c>
      <c r="C254" s="79">
        <v>14</v>
      </c>
      <c r="D254" s="127" t="s">
        <v>907</v>
      </c>
      <c r="E254" s="89">
        <v>4</v>
      </c>
      <c r="F254" s="97" t="s">
        <v>208</v>
      </c>
      <c r="G254" s="79">
        <v>289</v>
      </c>
      <c r="H254" s="93" t="s">
        <v>908</v>
      </c>
      <c r="I254" s="89">
        <v>343</v>
      </c>
      <c r="J254" s="97" t="s">
        <v>909</v>
      </c>
      <c r="K254" s="79">
        <v>160</v>
      </c>
      <c r="L254" s="93" t="s">
        <v>910</v>
      </c>
      <c r="M254" s="89">
        <v>692</v>
      </c>
      <c r="N254" s="97" t="s">
        <v>911</v>
      </c>
      <c r="O254" s="79">
        <v>19</v>
      </c>
      <c r="P254" s="93" t="s">
        <v>912</v>
      </c>
      <c r="Q254" s="89">
        <v>63</v>
      </c>
      <c r="R254" s="97" t="s">
        <v>913</v>
      </c>
      <c r="S254" s="79">
        <v>1</v>
      </c>
      <c r="T254" s="93" t="s">
        <v>109</v>
      </c>
      <c r="U254" s="89">
        <v>856</v>
      </c>
      <c r="V254" s="97" t="s">
        <v>914</v>
      </c>
    </row>
    <row r="255" spans="1:22" ht="11.25">
      <c r="A255" s="88"/>
      <c r="B255" s="72" t="s">
        <v>784</v>
      </c>
      <c r="C255" s="79">
        <v>12</v>
      </c>
      <c r="D255" s="127" t="s">
        <v>318</v>
      </c>
      <c r="E255" s="89">
        <v>4</v>
      </c>
      <c r="F255" s="97" t="s">
        <v>119</v>
      </c>
      <c r="G255" s="79">
        <v>351</v>
      </c>
      <c r="H255" s="93" t="s">
        <v>828</v>
      </c>
      <c r="I255" s="89">
        <v>351</v>
      </c>
      <c r="J255" s="97" t="s">
        <v>829</v>
      </c>
      <c r="K255" s="79">
        <v>186</v>
      </c>
      <c r="L255" s="93" t="s">
        <v>830</v>
      </c>
      <c r="M255" s="89">
        <v>363</v>
      </c>
      <c r="N255" s="97" t="s">
        <v>831</v>
      </c>
      <c r="O255" s="79">
        <v>19</v>
      </c>
      <c r="P255" s="93" t="s">
        <v>832</v>
      </c>
      <c r="Q255" s="89">
        <v>61</v>
      </c>
      <c r="R255" s="97" t="s">
        <v>833</v>
      </c>
      <c r="S255" s="79">
        <v>1</v>
      </c>
      <c r="T255" s="93" t="s">
        <v>149</v>
      </c>
      <c r="U255" s="89">
        <v>894</v>
      </c>
      <c r="V255" s="97" t="s">
        <v>834</v>
      </c>
    </row>
    <row r="256" spans="1:22" ht="11.25">
      <c r="A256" s="88"/>
      <c r="B256" s="72" t="s">
        <v>719</v>
      </c>
      <c r="C256" s="79">
        <v>12</v>
      </c>
      <c r="D256" s="127" t="s">
        <v>241</v>
      </c>
      <c r="E256" s="89">
        <v>4</v>
      </c>
      <c r="F256" s="97" t="s">
        <v>245</v>
      </c>
      <c r="G256" s="79">
        <v>392</v>
      </c>
      <c r="H256" s="93" t="s">
        <v>777</v>
      </c>
      <c r="I256" s="89">
        <v>360</v>
      </c>
      <c r="J256" s="97" t="s">
        <v>778</v>
      </c>
      <c r="K256" s="79">
        <v>208</v>
      </c>
      <c r="L256" s="93" t="s">
        <v>779</v>
      </c>
      <c r="M256" s="89">
        <v>765</v>
      </c>
      <c r="N256" s="97" t="s">
        <v>780</v>
      </c>
      <c r="O256" s="79">
        <v>18</v>
      </c>
      <c r="P256" s="93" t="s">
        <v>595</v>
      </c>
      <c r="Q256" s="89">
        <v>65</v>
      </c>
      <c r="R256" s="97" t="s">
        <v>781</v>
      </c>
      <c r="S256" s="79">
        <v>2</v>
      </c>
      <c r="T256" s="93" t="s">
        <v>126</v>
      </c>
      <c r="U256" s="89">
        <v>894</v>
      </c>
      <c r="V256" s="97" t="s">
        <v>782</v>
      </c>
    </row>
    <row r="257" spans="1:22" ht="11.25">
      <c r="A257" s="88"/>
      <c r="B257" s="72" t="s">
        <v>655</v>
      </c>
      <c r="C257" s="79">
        <v>10</v>
      </c>
      <c r="D257" s="127" t="s">
        <v>708</v>
      </c>
      <c r="E257" s="89">
        <v>4</v>
      </c>
      <c r="F257" s="97" t="s">
        <v>119</v>
      </c>
      <c r="G257" s="79">
        <v>451</v>
      </c>
      <c r="H257" s="93" t="s">
        <v>709</v>
      </c>
      <c r="I257" s="89">
        <v>383</v>
      </c>
      <c r="J257" s="97" t="s">
        <v>710</v>
      </c>
      <c r="K257" s="79">
        <v>169</v>
      </c>
      <c r="L257" s="93" t="s">
        <v>711</v>
      </c>
      <c r="M257" s="89">
        <v>1064</v>
      </c>
      <c r="N257" s="97" t="s">
        <v>712</v>
      </c>
      <c r="O257" s="79">
        <v>15</v>
      </c>
      <c r="P257" s="93" t="s">
        <v>713</v>
      </c>
      <c r="Q257" s="89">
        <v>61</v>
      </c>
      <c r="R257" s="97" t="s">
        <v>714</v>
      </c>
      <c r="S257" s="79">
        <v>1</v>
      </c>
      <c r="T257" s="93" t="s">
        <v>186</v>
      </c>
      <c r="U257" s="89">
        <v>898</v>
      </c>
      <c r="V257" s="97" t="s">
        <v>715</v>
      </c>
    </row>
    <row r="258" spans="2:22" ht="11.25">
      <c r="B258" s="72" t="s">
        <v>365</v>
      </c>
      <c r="C258" s="80">
        <v>7</v>
      </c>
      <c r="D258" s="128" t="s">
        <v>368</v>
      </c>
      <c r="E258" s="91">
        <v>5</v>
      </c>
      <c r="F258" s="99" t="s">
        <v>158</v>
      </c>
      <c r="G258" s="80">
        <v>567</v>
      </c>
      <c r="H258" s="95" t="s">
        <v>377</v>
      </c>
      <c r="I258" s="91">
        <v>373</v>
      </c>
      <c r="J258" s="99" t="s">
        <v>386</v>
      </c>
      <c r="K258" s="80">
        <v>170</v>
      </c>
      <c r="L258" s="95" t="s">
        <v>395</v>
      </c>
      <c r="M258" s="91">
        <v>999</v>
      </c>
      <c r="N258" s="99" t="s">
        <v>547</v>
      </c>
      <c r="O258" s="80">
        <v>15</v>
      </c>
      <c r="P258" s="95" t="s">
        <v>402</v>
      </c>
      <c r="Q258" s="91">
        <v>64</v>
      </c>
      <c r="R258" s="99" t="s">
        <v>410</v>
      </c>
      <c r="S258" s="80">
        <v>1</v>
      </c>
      <c r="T258" s="95" t="s">
        <v>243</v>
      </c>
      <c r="U258" s="91">
        <v>895</v>
      </c>
      <c r="V258" s="99" t="s">
        <v>420</v>
      </c>
    </row>
    <row r="259" spans="1:22" ht="11.25">
      <c r="A259" s="85" t="s">
        <v>577</v>
      </c>
      <c r="B259" s="72" t="s">
        <v>55</v>
      </c>
      <c r="C259" s="80">
        <v>9</v>
      </c>
      <c r="D259" s="128" t="s">
        <v>72</v>
      </c>
      <c r="E259" s="91">
        <v>5</v>
      </c>
      <c r="F259" s="99" t="s">
        <v>120</v>
      </c>
      <c r="G259" s="80">
        <v>527</v>
      </c>
      <c r="H259" s="95" t="s">
        <v>498</v>
      </c>
      <c r="I259" s="91">
        <v>348</v>
      </c>
      <c r="J259" s="99" t="s">
        <v>499</v>
      </c>
      <c r="K259" s="80">
        <v>198</v>
      </c>
      <c r="L259" s="95" t="s">
        <v>423</v>
      </c>
      <c r="M259" s="91">
        <v>1457</v>
      </c>
      <c r="N259" s="99" t="s">
        <v>500</v>
      </c>
      <c r="O259" s="80">
        <v>17</v>
      </c>
      <c r="P259" s="95" t="s">
        <v>501</v>
      </c>
      <c r="Q259" s="91">
        <v>70</v>
      </c>
      <c r="R259" s="99" t="s">
        <v>502</v>
      </c>
      <c r="S259" s="80">
        <v>1</v>
      </c>
      <c r="T259" s="95" t="s">
        <v>186</v>
      </c>
      <c r="U259" s="91">
        <v>905</v>
      </c>
      <c r="V259" s="99" t="s">
        <v>424</v>
      </c>
    </row>
    <row r="260" spans="1:22" ht="11.25">
      <c r="A260" s="85"/>
      <c r="B260" s="72" t="s">
        <v>64</v>
      </c>
      <c r="C260" s="80">
        <v>10</v>
      </c>
      <c r="D260" s="128" t="s">
        <v>503</v>
      </c>
      <c r="E260" s="91">
        <v>7</v>
      </c>
      <c r="F260" s="99" t="s">
        <v>425</v>
      </c>
      <c r="G260" s="80">
        <v>670</v>
      </c>
      <c r="H260" s="95" t="s">
        <v>504</v>
      </c>
      <c r="I260" s="91">
        <v>393</v>
      </c>
      <c r="J260" s="99" t="s">
        <v>505</v>
      </c>
      <c r="K260" s="80">
        <v>241</v>
      </c>
      <c r="L260" s="95" t="s">
        <v>426</v>
      </c>
      <c r="M260" s="91">
        <v>1866</v>
      </c>
      <c r="N260" s="99" t="s">
        <v>506</v>
      </c>
      <c r="O260" s="80">
        <v>19</v>
      </c>
      <c r="P260" s="95" t="s">
        <v>230</v>
      </c>
      <c r="Q260" s="91">
        <v>77</v>
      </c>
      <c r="R260" s="99" t="s">
        <v>507</v>
      </c>
      <c r="S260" s="80">
        <v>1</v>
      </c>
      <c r="T260" s="95" t="s">
        <v>243</v>
      </c>
      <c r="U260" s="91">
        <v>1009</v>
      </c>
      <c r="V260" s="99" t="s">
        <v>427</v>
      </c>
    </row>
    <row r="261" spans="1:22" ht="12.75">
      <c r="A261" s="65"/>
      <c r="B261" s="61" t="s">
        <v>74</v>
      </c>
      <c r="C261" s="80">
        <v>9</v>
      </c>
      <c r="D261" s="128" t="s">
        <v>508</v>
      </c>
      <c r="E261" s="91">
        <v>9</v>
      </c>
      <c r="F261" s="99" t="s">
        <v>212</v>
      </c>
      <c r="G261" s="80">
        <v>629</v>
      </c>
      <c r="H261" s="95" t="s">
        <v>509</v>
      </c>
      <c r="I261" s="91">
        <v>391</v>
      </c>
      <c r="J261" s="99" t="s">
        <v>510</v>
      </c>
      <c r="K261" s="80">
        <v>252</v>
      </c>
      <c r="L261" s="95" t="s">
        <v>511</v>
      </c>
      <c r="M261" s="91">
        <v>2784</v>
      </c>
      <c r="N261" s="99" t="s">
        <v>512</v>
      </c>
      <c r="O261" s="80">
        <v>23</v>
      </c>
      <c r="P261" s="95" t="s">
        <v>516</v>
      </c>
      <c r="Q261" s="91">
        <v>78</v>
      </c>
      <c r="R261" s="99" t="s">
        <v>513</v>
      </c>
      <c r="S261" s="80">
        <v>1</v>
      </c>
      <c r="T261" s="95" t="s">
        <v>126</v>
      </c>
      <c r="U261" s="91">
        <v>1013</v>
      </c>
      <c r="V261" s="99" t="s">
        <v>514</v>
      </c>
    </row>
    <row r="262" spans="2:22" ht="11.25">
      <c r="B262" s="61" t="s">
        <v>83</v>
      </c>
      <c r="C262" s="80">
        <v>6</v>
      </c>
      <c r="D262" s="128" t="s">
        <v>94</v>
      </c>
      <c r="E262" s="91">
        <v>16</v>
      </c>
      <c r="F262" s="99" t="s">
        <v>473</v>
      </c>
      <c r="G262" s="80">
        <v>833</v>
      </c>
      <c r="H262" s="95" t="s">
        <v>474</v>
      </c>
      <c r="I262" s="91">
        <v>515</v>
      </c>
      <c r="J262" s="99" t="s">
        <v>475</v>
      </c>
      <c r="K262" s="80">
        <v>317</v>
      </c>
      <c r="L262" s="95" t="s">
        <v>476</v>
      </c>
      <c r="M262" s="91">
        <v>3622</v>
      </c>
      <c r="N262" s="99" t="s">
        <v>477</v>
      </c>
      <c r="O262" s="80">
        <v>19</v>
      </c>
      <c r="P262" s="95" t="s">
        <v>480</v>
      </c>
      <c r="Q262" s="91">
        <v>101</v>
      </c>
      <c r="R262" s="99" t="s">
        <v>478</v>
      </c>
      <c r="S262" s="80">
        <v>1</v>
      </c>
      <c r="T262" s="95" t="s">
        <v>149</v>
      </c>
      <c r="U262" s="91">
        <v>1279</v>
      </c>
      <c r="V262" s="99" t="s">
        <v>479</v>
      </c>
    </row>
    <row r="263" spans="2:22" ht="11.25">
      <c r="B263" s="61" t="s">
        <v>93</v>
      </c>
      <c r="C263" s="80">
        <v>10</v>
      </c>
      <c r="D263" s="128" t="s">
        <v>472</v>
      </c>
      <c r="E263" s="91">
        <v>22</v>
      </c>
      <c r="F263" s="99" t="s">
        <v>465</v>
      </c>
      <c r="G263" s="80">
        <v>970</v>
      </c>
      <c r="H263" s="95" t="s">
        <v>466</v>
      </c>
      <c r="I263" s="91">
        <v>607</v>
      </c>
      <c r="J263" s="99" t="s">
        <v>651</v>
      </c>
      <c r="K263" s="80">
        <v>377</v>
      </c>
      <c r="L263" s="95" t="s">
        <v>467</v>
      </c>
      <c r="M263" s="91">
        <v>2663</v>
      </c>
      <c r="N263" s="99" t="s">
        <v>468</v>
      </c>
      <c r="O263" s="80">
        <v>17</v>
      </c>
      <c r="P263" s="95" t="s">
        <v>471</v>
      </c>
      <c r="Q263" s="91">
        <v>107</v>
      </c>
      <c r="R263" s="99" t="s">
        <v>469</v>
      </c>
      <c r="S263" s="80">
        <v>2</v>
      </c>
      <c r="T263" s="95" t="s">
        <v>186</v>
      </c>
      <c r="U263" s="91">
        <v>1576</v>
      </c>
      <c r="V263" s="99" t="s">
        <v>470</v>
      </c>
    </row>
    <row r="264" spans="1:22" ht="11.25">
      <c r="A264" s="77"/>
      <c r="B264" s="74" t="s">
        <v>102</v>
      </c>
      <c r="C264" s="79">
        <v>16</v>
      </c>
      <c r="D264" s="127" t="s">
        <v>464</v>
      </c>
      <c r="E264" s="89">
        <v>31</v>
      </c>
      <c r="F264" s="97" t="s">
        <v>456</v>
      </c>
      <c r="G264" s="79">
        <v>1632</v>
      </c>
      <c r="H264" s="93" t="s">
        <v>457</v>
      </c>
      <c r="I264" s="89">
        <v>600</v>
      </c>
      <c r="J264" s="97" t="s">
        <v>458</v>
      </c>
      <c r="K264" s="79">
        <v>351</v>
      </c>
      <c r="L264" s="93" t="s">
        <v>459</v>
      </c>
      <c r="M264" s="89">
        <v>2150</v>
      </c>
      <c r="N264" s="97" t="s">
        <v>460</v>
      </c>
      <c r="O264" s="79">
        <v>13</v>
      </c>
      <c r="P264" s="93" t="s">
        <v>463</v>
      </c>
      <c r="Q264" s="89">
        <v>122</v>
      </c>
      <c r="R264" s="97" t="s">
        <v>461</v>
      </c>
      <c r="S264" s="79">
        <v>0</v>
      </c>
      <c r="T264" s="93" t="s">
        <v>455</v>
      </c>
      <c r="U264" s="89">
        <v>1732</v>
      </c>
      <c r="V264" s="97" t="s">
        <v>462</v>
      </c>
    </row>
    <row r="265" spans="1:22" ht="11.25">
      <c r="A265" s="62"/>
      <c r="B265" s="63" t="s">
        <v>578</v>
      </c>
      <c r="C265" s="81">
        <v>16</v>
      </c>
      <c r="D265" s="129" t="s">
        <v>155</v>
      </c>
      <c r="E265" s="92">
        <v>49</v>
      </c>
      <c r="F265" s="100" t="s">
        <v>643</v>
      </c>
      <c r="G265" s="81">
        <v>2409</v>
      </c>
      <c r="H265" s="96" t="s">
        <v>644</v>
      </c>
      <c r="I265" s="92">
        <v>722</v>
      </c>
      <c r="J265" s="100" t="s">
        <v>645</v>
      </c>
      <c r="K265" s="81">
        <v>346</v>
      </c>
      <c r="L265" s="96" t="s">
        <v>646</v>
      </c>
      <c r="M265" s="92">
        <v>1734</v>
      </c>
      <c r="N265" s="100" t="s">
        <v>647</v>
      </c>
      <c r="O265" s="81">
        <v>12</v>
      </c>
      <c r="P265" s="96" t="s">
        <v>179</v>
      </c>
      <c r="Q265" s="92">
        <v>180</v>
      </c>
      <c r="R265" s="100" t="s">
        <v>648</v>
      </c>
      <c r="S265" s="81">
        <v>0</v>
      </c>
      <c r="T265" s="96" t="s">
        <v>455</v>
      </c>
      <c r="U265" s="92">
        <v>2396</v>
      </c>
      <c r="V265" s="100" t="s">
        <v>649</v>
      </c>
    </row>
    <row r="266" spans="1:2" ht="11.25">
      <c r="A266" s="77"/>
      <c r="B266" s="74"/>
    </row>
    <row r="267" spans="1:2" ht="11.25">
      <c r="A267" s="77"/>
      <c r="B267" s="74"/>
    </row>
    <row r="268" spans="1:2" ht="11.25">
      <c r="A268" s="77"/>
      <c r="B268" s="74"/>
    </row>
    <row r="269" spans="1:2" ht="11.25">
      <c r="A269" s="77"/>
      <c r="B269" s="74"/>
    </row>
    <row r="270" spans="1:2" ht="11.25">
      <c r="A270" s="77"/>
      <c r="B270" s="74"/>
    </row>
    <row r="271" spans="1:2" ht="11.25">
      <c r="A271" s="77"/>
      <c r="B271" s="74"/>
    </row>
    <row r="272" spans="1:2" ht="11.25">
      <c r="A272" s="77"/>
      <c r="B272" s="74"/>
    </row>
    <row r="273" spans="1:2" ht="11.25">
      <c r="A273" s="77"/>
      <c r="B273" s="74"/>
    </row>
    <row r="274" spans="1:2" ht="11.25">
      <c r="A274" s="77"/>
      <c r="B274" s="74"/>
    </row>
    <row r="275" spans="1:2" ht="11.25">
      <c r="A275" s="77"/>
      <c r="B275" s="74"/>
    </row>
    <row r="276" spans="1:2" ht="11.25">
      <c r="A276" s="77"/>
      <c r="B276" s="74"/>
    </row>
    <row r="277" spans="1:2" ht="11.25">
      <c r="A277" s="77"/>
      <c r="B277" s="74"/>
    </row>
    <row r="278" spans="1:2" ht="11.25">
      <c r="A278" s="77"/>
      <c r="B278" s="74"/>
    </row>
    <row r="279" spans="1:2" ht="11.25">
      <c r="A279" s="77"/>
      <c r="B279" s="74"/>
    </row>
    <row r="280" spans="1:2" ht="11.25">
      <c r="A280" s="77"/>
      <c r="B280" s="74"/>
    </row>
    <row r="281" spans="1:2" ht="11.25">
      <c r="A281" s="77"/>
      <c r="B281" s="74"/>
    </row>
    <row r="282" spans="1:2" ht="11.25">
      <c r="A282" s="77"/>
      <c r="B282" s="74"/>
    </row>
    <row r="283" spans="1:2" ht="11.25">
      <c r="A283" s="77"/>
      <c r="B283" s="74"/>
    </row>
  </sheetData>
  <sheetProtection/>
  <mergeCells count="215">
    <mergeCell ref="G8:H8"/>
    <mergeCell ref="A1:V1"/>
    <mergeCell ref="A3:V3"/>
    <mergeCell ref="A4:V4"/>
    <mergeCell ref="I7:J7"/>
    <mergeCell ref="K7:L7"/>
    <mergeCell ref="M7:N7"/>
    <mergeCell ref="C6:D6"/>
    <mergeCell ref="E6:F6"/>
    <mergeCell ref="G6:H6"/>
    <mergeCell ref="U22:V22"/>
    <mergeCell ref="S22:T22"/>
    <mergeCell ref="Q22:R22"/>
    <mergeCell ref="O22:P22"/>
    <mergeCell ref="G9:H9"/>
    <mergeCell ref="C7:D7"/>
    <mergeCell ref="E7:F7"/>
    <mergeCell ref="G7:H7"/>
    <mergeCell ref="C8:D8"/>
    <mergeCell ref="E8:F8"/>
    <mergeCell ref="E22:F22"/>
    <mergeCell ref="C22:D22"/>
    <mergeCell ref="C51:D51"/>
    <mergeCell ref="E51:F51"/>
    <mergeCell ref="I22:J22"/>
    <mergeCell ref="G22:H22"/>
    <mergeCell ref="O51:P51"/>
    <mergeCell ref="Q51:R51"/>
    <mergeCell ref="S51:T51"/>
    <mergeCell ref="U51:V51"/>
    <mergeCell ref="G51:H51"/>
    <mergeCell ref="I51:J51"/>
    <mergeCell ref="K51:L51"/>
    <mergeCell ref="M51:N51"/>
    <mergeCell ref="Q109:R109"/>
    <mergeCell ref="K80:L80"/>
    <mergeCell ref="M80:N80"/>
    <mergeCell ref="O80:P80"/>
    <mergeCell ref="Q80:R80"/>
    <mergeCell ref="C80:D80"/>
    <mergeCell ref="E80:F80"/>
    <mergeCell ref="G80:H80"/>
    <mergeCell ref="I80:J80"/>
    <mergeCell ref="Q98:R98"/>
    <mergeCell ref="Q138:R138"/>
    <mergeCell ref="S80:T80"/>
    <mergeCell ref="U80:V80"/>
    <mergeCell ref="C109:D109"/>
    <mergeCell ref="E109:F109"/>
    <mergeCell ref="G109:H109"/>
    <mergeCell ref="I109:J109"/>
    <mergeCell ref="K109:L109"/>
    <mergeCell ref="M109:N109"/>
    <mergeCell ref="O109:P109"/>
    <mergeCell ref="S157:T157"/>
    <mergeCell ref="S109:T109"/>
    <mergeCell ref="U109:V109"/>
    <mergeCell ref="C138:D138"/>
    <mergeCell ref="E138:F138"/>
    <mergeCell ref="G138:H138"/>
    <mergeCell ref="I138:J138"/>
    <mergeCell ref="K138:L138"/>
    <mergeCell ref="M138:N138"/>
    <mergeCell ref="O138:P138"/>
    <mergeCell ref="Q197:R197"/>
    <mergeCell ref="U138:V138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M223:N223"/>
    <mergeCell ref="O223:P223"/>
    <mergeCell ref="Q223:R223"/>
    <mergeCell ref="C197:D197"/>
    <mergeCell ref="E197:F197"/>
    <mergeCell ref="G197:H197"/>
    <mergeCell ref="I197:J197"/>
    <mergeCell ref="K197:L197"/>
    <mergeCell ref="M197:N197"/>
    <mergeCell ref="O197:P197"/>
    <mergeCell ref="I249:J249"/>
    <mergeCell ref="K249:L249"/>
    <mergeCell ref="M249:N249"/>
    <mergeCell ref="O249:P249"/>
    <mergeCell ref="Q249:R249"/>
    <mergeCell ref="C223:D223"/>
    <mergeCell ref="E223:F223"/>
    <mergeCell ref="G223:H223"/>
    <mergeCell ref="I223:J223"/>
    <mergeCell ref="K223:L223"/>
    <mergeCell ref="U249:V249"/>
    <mergeCell ref="S223:T223"/>
    <mergeCell ref="U223:V223"/>
    <mergeCell ref="S197:T197"/>
    <mergeCell ref="U197:V197"/>
    <mergeCell ref="S168:T168"/>
    <mergeCell ref="U168:V168"/>
    <mergeCell ref="S186:T186"/>
    <mergeCell ref="S215:T215"/>
    <mergeCell ref="C11:D11"/>
    <mergeCell ref="E11:F11"/>
    <mergeCell ref="G11:H11"/>
    <mergeCell ref="I11:J11"/>
    <mergeCell ref="O9:P9"/>
    <mergeCell ref="S249:T249"/>
    <mergeCell ref="S138:T138"/>
    <mergeCell ref="C249:D249"/>
    <mergeCell ref="E249:F249"/>
    <mergeCell ref="G249:H249"/>
    <mergeCell ref="K11:L11"/>
    <mergeCell ref="M11:N11"/>
    <mergeCell ref="O11:P11"/>
    <mergeCell ref="Q11:R11"/>
    <mergeCell ref="M22:N22"/>
    <mergeCell ref="K22:L22"/>
    <mergeCell ref="S11:T11"/>
    <mergeCell ref="U11:V11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C69:D69"/>
    <mergeCell ref="E69:F69"/>
    <mergeCell ref="G69:H69"/>
    <mergeCell ref="I69:J69"/>
    <mergeCell ref="K69:L69"/>
    <mergeCell ref="M69:N69"/>
    <mergeCell ref="O69:P69"/>
    <mergeCell ref="Q69:R69"/>
    <mergeCell ref="Q127:R127"/>
    <mergeCell ref="S69:T69"/>
    <mergeCell ref="U69:V69"/>
    <mergeCell ref="C98:D98"/>
    <mergeCell ref="E98:F98"/>
    <mergeCell ref="G98:H98"/>
    <mergeCell ref="I98:J98"/>
    <mergeCell ref="K98:L98"/>
    <mergeCell ref="M98:N98"/>
    <mergeCell ref="O98:P98"/>
    <mergeCell ref="Q157:R157"/>
    <mergeCell ref="S98:T98"/>
    <mergeCell ref="U98:V98"/>
    <mergeCell ref="C127:D127"/>
    <mergeCell ref="E127:F127"/>
    <mergeCell ref="G127:H127"/>
    <mergeCell ref="I127:J127"/>
    <mergeCell ref="K127:L127"/>
    <mergeCell ref="M127:N127"/>
    <mergeCell ref="O127:P127"/>
    <mergeCell ref="S127:T127"/>
    <mergeCell ref="U127:V127"/>
    <mergeCell ref="C157:D157"/>
    <mergeCell ref="E157:F157"/>
    <mergeCell ref="G157:H157"/>
    <mergeCell ref="I157:J157"/>
    <mergeCell ref="K157:L157"/>
    <mergeCell ref="M157:N157"/>
    <mergeCell ref="O157:P157"/>
    <mergeCell ref="U157:V157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241:T241"/>
    <mergeCell ref="U186:V186"/>
    <mergeCell ref="C215:D215"/>
    <mergeCell ref="E215:F215"/>
    <mergeCell ref="G215:H215"/>
    <mergeCell ref="I215:J215"/>
    <mergeCell ref="K215:L215"/>
    <mergeCell ref="M215:N215"/>
    <mergeCell ref="O215:P215"/>
    <mergeCell ref="Q215:R215"/>
    <mergeCell ref="U241:V241"/>
    <mergeCell ref="U215:V215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I8:J8"/>
    <mergeCell ref="I6:J6"/>
    <mergeCell ref="S8:T8"/>
    <mergeCell ref="K8:L8"/>
    <mergeCell ref="M8:N8"/>
    <mergeCell ref="O8:P8"/>
    <mergeCell ref="Q8:R8"/>
    <mergeCell ref="O7:P7"/>
    <mergeCell ref="Q7:R7"/>
    <mergeCell ref="S7:T7"/>
    <mergeCell ref="U8:V8"/>
    <mergeCell ref="S6:T6"/>
    <mergeCell ref="U6:V6"/>
    <mergeCell ref="K6:L6"/>
    <mergeCell ref="M6:N6"/>
    <mergeCell ref="O6:P6"/>
    <mergeCell ref="Q6:R6"/>
    <mergeCell ref="U7:V7"/>
  </mergeCells>
  <printOptions horizontalCentered="1"/>
  <pageMargins left="0.25" right="0.25" top="0" bottom="0.25" header="0" footer="0"/>
  <pageSetup firstPageNumber="12" useFirstPageNumber="1" orientation="landscape" pageOrder="overThenDown" scale="70" r:id="rId1"/>
  <headerFooter alignWithMargins="0">
    <oddFooter>&amp;L&amp;9Values &lt; MDLs were set to zero when calculating means through 2011.&amp;C&amp;P - Historic Summary&amp;R&amp;"Courier New,Regular"&amp;8&amp;F &amp;D</oddFooter>
  </headerFooter>
  <rowBreaks count="4" manualBreakCount="4">
    <brk id="67" max="255" man="1"/>
    <brk id="125" max="255" man="1"/>
    <brk id="184" max="255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78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2" sqref="A2:M2"/>
    </sheetView>
  </sheetViews>
  <sheetFormatPr defaultColWidth="9.140625" defaultRowHeight="12.75"/>
  <cols>
    <col min="1" max="1" width="13.421875" style="1" customWidth="1"/>
    <col min="2" max="2" width="9.00390625" style="1" customWidth="1"/>
    <col min="3" max="3" width="2.421875" style="1" customWidth="1"/>
    <col min="4" max="4" width="9.00390625" style="1" customWidth="1"/>
    <col min="5" max="5" width="2.421875" style="7" customWidth="1"/>
    <col min="6" max="6" width="9.00390625" style="1" customWidth="1"/>
    <col min="7" max="7" width="2.421875" style="7" customWidth="1"/>
    <col min="8" max="8" width="9.00390625" style="1" customWidth="1"/>
    <col min="9" max="9" width="2.421875" style="7" customWidth="1"/>
    <col min="10" max="10" width="9.00390625" style="1" customWidth="1"/>
    <col min="11" max="11" width="2.421875" style="7" customWidth="1"/>
    <col min="12" max="12" width="9.00390625" style="1" customWidth="1"/>
    <col min="13" max="13" width="2.421875" style="7" customWidth="1"/>
    <col min="14" max="14" width="10.00390625" style="1" customWidth="1"/>
    <col min="15" max="16" width="9.140625" style="13" customWidth="1"/>
    <col min="17" max="16384" width="9.140625" style="1" customWidth="1"/>
  </cols>
  <sheetData>
    <row r="1" spans="1:15" ht="12.75">
      <c r="A1" s="221" t="s">
        <v>1668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4" ht="12.75">
      <c r="A2" s="220" t="s">
        <v>1624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54"/>
    </row>
    <row r="3" spans="1:14" ht="9" customHeight="1">
      <c r="A3" s="2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2:14" ht="12" customHeight="1">
      <c r="B4" s="7" t="s">
        <v>13</v>
      </c>
      <c r="D4" s="8" t="s">
        <v>14</v>
      </c>
      <c r="E4" s="8"/>
      <c r="F4" s="189" t="s">
        <v>1510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7" t="s">
        <v>20</v>
      </c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10" t="s">
        <v>24</v>
      </c>
      <c r="C6" s="2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:28" ht="12.75" customHeight="1">
      <c r="A8" s="14"/>
      <c r="B8" s="160"/>
      <c r="C8" s="165"/>
      <c r="D8" s="188"/>
      <c r="E8" s="165"/>
      <c r="F8" s="160"/>
      <c r="G8" s="165"/>
      <c r="H8" s="160"/>
      <c r="I8" s="165"/>
      <c r="J8" s="160"/>
      <c r="K8" s="165"/>
      <c r="L8" s="160"/>
      <c r="M8" s="165"/>
      <c r="N8" s="160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 customHeight="1">
      <c r="A9" s="14">
        <v>42373</v>
      </c>
      <c r="B9" s="160">
        <v>8</v>
      </c>
      <c r="C9" s="165"/>
      <c r="D9" s="216" t="s">
        <v>1382</v>
      </c>
      <c r="E9" s="165"/>
      <c r="F9" s="160" t="s">
        <v>1508</v>
      </c>
      <c r="G9" s="165"/>
      <c r="H9" s="160" t="s">
        <v>1508</v>
      </c>
      <c r="I9" s="165"/>
      <c r="J9" s="160" t="s">
        <v>1508</v>
      </c>
      <c r="K9" s="165"/>
      <c r="L9" s="160" t="s">
        <v>1508</v>
      </c>
      <c r="M9" s="165"/>
      <c r="N9" s="160" t="s">
        <v>1382</v>
      </c>
      <c r="O9"/>
      <c r="P9" s="160"/>
      <c r="Q9" s="165"/>
      <c r="R9" s="188"/>
      <c r="S9"/>
      <c r="T9"/>
      <c r="U9"/>
      <c r="V9"/>
      <c r="W9"/>
      <c r="X9"/>
      <c r="Y9"/>
      <c r="Z9"/>
      <c r="AA9"/>
      <c r="AB9"/>
    </row>
    <row r="10" spans="1:28" ht="12.75" customHeight="1">
      <c r="A10" s="153">
        <v>42401</v>
      </c>
      <c r="B10" s="160">
        <v>9.832</v>
      </c>
      <c r="C10" s="165"/>
      <c r="D10" s="216" t="s">
        <v>1382</v>
      </c>
      <c r="E10" s="165"/>
      <c r="F10" s="160" t="s">
        <v>1508</v>
      </c>
      <c r="G10" s="165"/>
      <c r="H10" s="160" t="s">
        <v>1508</v>
      </c>
      <c r="I10" s="165"/>
      <c r="J10" s="160" t="s">
        <v>1508</v>
      </c>
      <c r="K10" s="165"/>
      <c r="L10" s="160" t="s">
        <v>1508</v>
      </c>
      <c r="M10" s="165"/>
      <c r="N10" s="160" t="s">
        <v>1382</v>
      </c>
      <c r="O10"/>
      <c r="P10" s="160"/>
      <c r="Q10" s="160"/>
      <c r="R10" s="188"/>
      <c r="S10"/>
      <c r="T10"/>
      <c r="U10"/>
      <c r="V10"/>
      <c r="W10"/>
      <c r="X10"/>
      <c r="Y10"/>
      <c r="Z10"/>
      <c r="AA10"/>
      <c r="AB10"/>
    </row>
    <row r="11" spans="1:28" ht="12.75" customHeight="1">
      <c r="A11" s="153">
        <v>42436</v>
      </c>
      <c r="B11" s="160">
        <v>8</v>
      </c>
      <c r="C11" s="165"/>
      <c r="D11" s="188">
        <v>5</v>
      </c>
      <c r="E11" s="165"/>
      <c r="F11" s="160" t="s">
        <v>1508</v>
      </c>
      <c r="G11" s="165"/>
      <c r="H11" s="160" t="s">
        <v>1508</v>
      </c>
      <c r="I11" s="165"/>
      <c r="J11" s="160" t="s">
        <v>1508</v>
      </c>
      <c r="K11" s="165"/>
      <c r="L11" s="160" t="s">
        <v>1508</v>
      </c>
      <c r="M11" s="165"/>
      <c r="N11" s="160" t="s">
        <v>1382</v>
      </c>
      <c r="O11"/>
      <c r="P11" s="160"/>
      <c r="Q11" s="160"/>
      <c r="R11" s="160"/>
      <c r="S11"/>
      <c r="T11"/>
      <c r="U11"/>
      <c r="V11"/>
      <c r="W11"/>
      <c r="X11"/>
      <c r="Y11"/>
      <c r="Z11"/>
      <c r="AA11"/>
      <c r="AB11"/>
    </row>
    <row r="12" spans="1:28" ht="12.75" customHeight="1">
      <c r="A12" s="213">
        <v>42464</v>
      </c>
      <c r="B12" s="160">
        <v>6.843</v>
      </c>
      <c r="C12" s="165"/>
      <c r="D12" s="216" t="s">
        <v>1382</v>
      </c>
      <c r="E12" s="165"/>
      <c r="F12" s="160" t="s">
        <v>1508</v>
      </c>
      <c r="G12" s="165"/>
      <c r="H12" s="160" t="s">
        <v>1508</v>
      </c>
      <c r="I12" s="165"/>
      <c r="J12" s="160" t="s">
        <v>1508</v>
      </c>
      <c r="K12" s="165"/>
      <c r="L12" s="160" t="s">
        <v>1508</v>
      </c>
      <c r="M12" s="165"/>
      <c r="N12" s="160" t="s">
        <v>1382</v>
      </c>
      <c r="O12"/>
      <c r="P12" s="160"/>
      <c r="Q12" s="156"/>
      <c r="R12" s="188"/>
      <c r="S12" s="188"/>
      <c r="T12"/>
      <c r="U12"/>
      <c r="V12"/>
      <c r="W12"/>
      <c r="X12"/>
      <c r="Y12"/>
      <c r="Z12"/>
      <c r="AA12"/>
      <c r="AB12"/>
    </row>
    <row r="13" spans="1:28" ht="13.5" customHeight="1">
      <c r="A13" s="153">
        <v>42492</v>
      </c>
      <c r="B13" s="160" t="s">
        <v>1382</v>
      </c>
      <c r="C13" s="160"/>
      <c r="D13" s="188">
        <v>6</v>
      </c>
      <c r="E13" s="165"/>
      <c r="F13" s="160" t="s">
        <v>1508</v>
      </c>
      <c r="G13" s="165"/>
      <c r="H13" s="160" t="s">
        <v>1508</v>
      </c>
      <c r="I13" s="165"/>
      <c r="J13" s="160" t="s">
        <v>1508</v>
      </c>
      <c r="K13" s="165"/>
      <c r="L13" s="160" t="s">
        <v>1508</v>
      </c>
      <c r="M13" s="165"/>
      <c r="N13" s="160" t="s">
        <v>1382</v>
      </c>
      <c r="O13"/>
      <c r="P13" s="160"/>
      <c r="Q13" s="160"/>
      <c r="R13" s="188"/>
      <c r="S13" s="188"/>
      <c r="T13"/>
      <c r="U13"/>
      <c r="V13"/>
      <c r="W13"/>
      <c r="X13"/>
      <c r="Y13"/>
      <c r="Z13"/>
      <c r="AA13"/>
      <c r="AB13"/>
    </row>
    <row r="14" spans="1:28" ht="12.75" customHeight="1">
      <c r="A14" s="153">
        <v>42527</v>
      </c>
      <c r="B14" s="25">
        <v>6.468</v>
      </c>
      <c r="C14" s="25"/>
      <c r="D14" s="156">
        <v>5</v>
      </c>
      <c r="F14" s="160" t="s">
        <v>1508</v>
      </c>
      <c r="G14" s="15"/>
      <c r="H14" s="160" t="s">
        <v>1508</v>
      </c>
      <c r="I14" s="15"/>
      <c r="J14" s="160" t="s">
        <v>1508</v>
      </c>
      <c r="L14" s="160" t="s">
        <v>1508</v>
      </c>
      <c r="N14" s="160" t="s">
        <v>1382</v>
      </c>
      <c r="O14"/>
      <c r="P14" s="25"/>
      <c r="Q14" s="160"/>
      <c r="R14" s="188"/>
      <c r="S14" s="160"/>
      <c r="T14"/>
      <c r="U14"/>
      <c r="V14"/>
      <c r="W14"/>
      <c r="X14"/>
      <c r="Y14"/>
      <c r="Z14"/>
      <c r="AA14"/>
      <c r="AB14"/>
    </row>
    <row r="15" spans="1:28" ht="13.5" customHeight="1">
      <c r="A15" s="153">
        <v>42555</v>
      </c>
      <c r="B15" s="25">
        <v>5.442</v>
      </c>
      <c r="C15" s="25"/>
      <c r="D15" s="216" t="s">
        <v>1566</v>
      </c>
      <c r="E15" s="15"/>
      <c r="F15" s="160" t="s">
        <v>1508</v>
      </c>
      <c r="G15" s="15"/>
      <c r="H15" s="160" t="s">
        <v>1508</v>
      </c>
      <c r="I15" s="15"/>
      <c r="J15" s="160" t="s">
        <v>1508</v>
      </c>
      <c r="K15" s="15"/>
      <c r="L15" s="160" t="s">
        <v>1508</v>
      </c>
      <c r="M15" s="165"/>
      <c r="N15" s="160" t="s">
        <v>1382</v>
      </c>
      <c r="O15"/>
      <c r="P15" s="156"/>
      <c r="Q15" s="160"/>
      <c r="R15" s="156"/>
      <c r="S15" s="188"/>
      <c r="T15"/>
      <c r="U15"/>
      <c r="V15"/>
      <c r="W15"/>
      <c r="X15"/>
      <c r="Y15"/>
      <c r="Z15"/>
      <c r="AA15"/>
      <c r="AB15"/>
    </row>
    <row r="16" spans="1:28" ht="13.5" customHeight="1">
      <c r="A16" s="153">
        <v>42583</v>
      </c>
      <c r="B16" s="160">
        <v>9.561</v>
      </c>
      <c r="C16" s="160"/>
      <c r="D16" s="156">
        <v>5</v>
      </c>
      <c r="E16" s="165"/>
      <c r="F16" s="160" t="s">
        <v>1508</v>
      </c>
      <c r="G16" s="165"/>
      <c r="H16" s="160" t="s">
        <v>1508</v>
      </c>
      <c r="I16" s="165"/>
      <c r="J16" s="160" t="s">
        <v>1508</v>
      </c>
      <c r="K16" s="165"/>
      <c r="L16" s="160" t="s">
        <v>1508</v>
      </c>
      <c r="M16" s="165"/>
      <c r="N16" s="160" t="s">
        <v>1382</v>
      </c>
      <c r="O16"/>
      <c r="P16" s="156"/>
      <c r="Q16" s="25"/>
      <c r="R16" s="156"/>
      <c r="S16" s="188"/>
      <c r="T16"/>
      <c r="U16"/>
      <c r="V16"/>
      <c r="W16"/>
      <c r="X16"/>
      <c r="Y16"/>
      <c r="Z16"/>
      <c r="AA16"/>
      <c r="AB16"/>
    </row>
    <row r="17" spans="1:28" s="7" customFormat="1" ht="12.75" customHeight="1">
      <c r="A17" s="213">
        <v>42618</v>
      </c>
      <c r="B17" s="165">
        <v>6.393</v>
      </c>
      <c r="C17" s="174"/>
      <c r="D17" s="174" t="s">
        <v>1382</v>
      </c>
      <c r="E17" s="174"/>
      <c r="F17" s="174" t="s">
        <v>1508</v>
      </c>
      <c r="G17" s="174"/>
      <c r="H17" s="174" t="s">
        <v>1508</v>
      </c>
      <c r="I17" s="174"/>
      <c r="J17" s="174" t="s">
        <v>1508</v>
      </c>
      <c r="K17" s="174"/>
      <c r="L17" s="174" t="s">
        <v>1508</v>
      </c>
      <c r="M17" s="174"/>
      <c r="N17" s="160" t="s">
        <v>1382</v>
      </c>
      <c r="O17"/>
      <c r="P17" s="156"/>
      <c r="Q17" s="25"/>
      <c r="R17" s="156"/>
      <c r="S17" s="188"/>
      <c r="T17"/>
      <c r="U17"/>
      <c r="V17"/>
      <c r="W17"/>
      <c r="X17"/>
      <c r="Y17"/>
      <c r="Z17"/>
      <c r="AA17"/>
      <c r="AB17"/>
    </row>
    <row r="18" spans="1:28" ht="13.5" customHeight="1">
      <c r="A18" s="213">
        <v>42646</v>
      </c>
      <c r="B18" s="160">
        <v>9.173</v>
      </c>
      <c r="C18" s="165"/>
      <c r="D18" s="188" t="s">
        <v>1382</v>
      </c>
      <c r="E18" s="165"/>
      <c r="F18" s="160" t="s">
        <v>1508</v>
      </c>
      <c r="G18" s="165"/>
      <c r="H18" s="160" t="s">
        <v>1508</v>
      </c>
      <c r="I18" s="165"/>
      <c r="J18" s="160" t="s">
        <v>1508</v>
      </c>
      <c r="K18" s="165"/>
      <c r="L18" s="160" t="s">
        <v>1508</v>
      </c>
      <c r="M18" s="165"/>
      <c r="N18" s="160" t="s">
        <v>1382</v>
      </c>
      <c r="O18"/>
      <c r="P18" s="188"/>
      <c r="Q18" s="160"/>
      <c r="R18" s="188"/>
      <c r="S18" s="156"/>
      <c r="T18"/>
      <c r="U18"/>
      <c r="V18"/>
      <c r="W18"/>
      <c r="X18"/>
      <c r="Y18"/>
      <c r="Z18"/>
      <c r="AA18"/>
      <c r="AB18"/>
    </row>
    <row r="19" spans="1:28" ht="13.5" customHeight="1">
      <c r="A19" s="14">
        <v>42681</v>
      </c>
      <c r="B19" s="160">
        <v>9.965</v>
      </c>
      <c r="C19" s="160"/>
      <c r="D19" s="188" t="s">
        <v>1382</v>
      </c>
      <c r="F19" s="160" t="s">
        <v>1508</v>
      </c>
      <c r="H19" s="160" t="s">
        <v>1508</v>
      </c>
      <c r="J19" s="160" t="s">
        <v>1508</v>
      </c>
      <c r="L19" s="160" t="s">
        <v>1508</v>
      </c>
      <c r="N19" s="160" t="s">
        <v>1382</v>
      </c>
      <c r="O19"/>
      <c r="P19" s="188"/>
      <c r="Q19" s="160"/>
      <c r="R19" s="188"/>
      <c r="S19" s="156"/>
      <c r="T19"/>
      <c r="U19"/>
      <c r="V19"/>
      <c r="W19"/>
      <c r="X19"/>
      <c r="Y19"/>
      <c r="Z19"/>
      <c r="AA19"/>
      <c r="AB19"/>
    </row>
    <row r="20" spans="1:28" ht="12.75" customHeight="1">
      <c r="A20" s="14">
        <v>42709</v>
      </c>
      <c r="B20" s="156">
        <v>8.191</v>
      </c>
      <c r="C20" s="156"/>
      <c r="D20" s="188">
        <v>5</v>
      </c>
      <c r="E20" s="15"/>
      <c r="F20" s="160" t="s">
        <v>1508</v>
      </c>
      <c r="G20" s="15"/>
      <c r="H20" s="160" t="s">
        <v>1508</v>
      </c>
      <c r="I20" s="15"/>
      <c r="J20" s="160" t="s">
        <v>1508</v>
      </c>
      <c r="K20" s="15"/>
      <c r="L20" s="160" t="s">
        <v>1508</v>
      </c>
      <c r="M20" s="15"/>
      <c r="N20" s="160" t="s">
        <v>1382</v>
      </c>
      <c r="O20"/>
      <c r="P20" s="188"/>
      <c r="Q20" s="160"/>
      <c r="R20" s="160"/>
      <c r="S20" s="156"/>
      <c r="T20"/>
      <c r="U20"/>
      <c r="V20"/>
      <c r="W20"/>
      <c r="X20"/>
      <c r="Y20"/>
      <c r="Z20"/>
      <c r="AA20"/>
      <c r="AB20"/>
    </row>
    <row r="21" spans="1:27" ht="12.75" customHeight="1">
      <c r="A21" s="112"/>
      <c r="B21" s="25"/>
      <c r="C21" s="25"/>
      <c r="D21" s="160"/>
      <c r="E21" s="15"/>
      <c r="F21" s="160"/>
      <c r="G21" s="15"/>
      <c r="H21" s="160"/>
      <c r="I21" s="15"/>
      <c r="J21" s="160"/>
      <c r="K21" s="15"/>
      <c r="L21" s="160"/>
      <c r="M21" s="15"/>
      <c r="N21" s="160"/>
      <c r="O21" s="104"/>
      <c r="P21" s="188"/>
      <c r="Q21" s="160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spans="1:27" ht="12.75" customHeight="1">
      <c r="A22" s="112"/>
      <c r="B22" s="160"/>
      <c r="C22" s="160"/>
      <c r="D22" s="188"/>
      <c r="E22" s="165"/>
      <c r="F22" s="160"/>
      <c r="G22" s="165"/>
      <c r="H22" s="160"/>
      <c r="I22" s="165"/>
      <c r="J22" s="160"/>
      <c r="K22" s="165"/>
      <c r="L22" s="160"/>
      <c r="M22" s="165"/>
      <c r="N22" s="160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</row>
    <row r="23" spans="1:18" ht="12.75" customHeight="1">
      <c r="A23" s="112"/>
      <c r="B23" s="160"/>
      <c r="C23" s="160"/>
      <c r="D23" s="188"/>
      <c r="E23" s="165"/>
      <c r="F23" s="160"/>
      <c r="G23" s="165"/>
      <c r="H23" s="160"/>
      <c r="I23" s="165"/>
      <c r="J23" s="160"/>
      <c r="K23" s="165"/>
      <c r="L23" s="160"/>
      <c r="M23" s="165"/>
      <c r="N23" s="160"/>
      <c r="O23" s="104"/>
      <c r="P23" s="197"/>
      <c r="Q23" s="197"/>
      <c r="R23" s="197"/>
    </row>
    <row r="24" spans="1:18" ht="12.75" customHeight="1">
      <c r="A24" s="14"/>
      <c r="B24" s="25"/>
      <c r="C24" s="25"/>
      <c r="D24" s="188"/>
      <c r="E24" s="1"/>
      <c r="F24" s="160"/>
      <c r="G24" s="15"/>
      <c r="H24" s="160"/>
      <c r="I24" s="15"/>
      <c r="J24" s="160"/>
      <c r="K24" s="1"/>
      <c r="L24" s="160"/>
      <c r="M24" s="1"/>
      <c r="N24" s="160"/>
      <c r="P24" s="197"/>
      <c r="Q24" s="197"/>
      <c r="R24" s="197"/>
    </row>
    <row r="25" spans="1:14" ht="12.75" customHeight="1">
      <c r="A25" s="14"/>
      <c r="B25" s="25"/>
      <c r="C25" s="25"/>
      <c r="D25" s="156"/>
      <c r="E25" s="15"/>
      <c r="F25" s="160"/>
      <c r="G25" s="15"/>
      <c r="H25" s="160"/>
      <c r="I25" s="15"/>
      <c r="J25" s="160"/>
      <c r="K25" s="15"/>
      <c r="L25" s="160"/>
      <c r="M25" s="165"/>
      <c r="N25" s="160"/>
    </row>
    <row r="26" spans="1:14" ht="12.75" customHeight="1">
      <c r="A26" s="112"/>
      <c r="B26" s="160"/>
      <c r="C26" s="160"/>
      <c r="D26" s="156"/>
      <c r="E26" s="165"/>
      <c r="F26" s="160"/>
      <c r="G26" s="165"/>
      <c r="H26" s="160"/>
      <c r="I26" s="165"/>
      <c r="J26" s="160"/>
      <c r="K26" s="165"/>
      <c r="L26" s="160"/>
      <c r="M26" s="165"/>
      <c r="N26" s="160"/>
    </row>
    <row r="27" spans="1:14" ht="12.75" customHeight="1">
      <c r="A27" s="112"/>
      <c r="B27" s="25"/>
      <c r="C27" s="25"/>
      <c r="D27" s="156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 customHeight="1">
      <c r="A28" s="112"/>
      <c r="B28" s="25"/>
      <c r="C28" s="15"/>
      <c r="D28" s="188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 customHeight="1">
      <c r="A29" s="112"/>
      <c r="B29" s="25"/>
      <c r="C29" s="15"/>
      <c r="D29" s="25"/>
      <c r="E29" s="15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7"/>
      <c r="D30" s="104"/>
      <c r="E30" s="25"/>
      <c r="F30" s="25"/>
      <c r="H30" s="25"/>
      <c r="I30" s="15"/>
      <c r="J30" s="25"/>
      <c r="L30" s="25"/>
      <c r="N30" s="25"/>
    </row>
    <row r="31" spans="1:14" ht="12.75" customHeight="1">
      <c r="A31" s="14"/>
      <c r="B31" s="25"/>
      <c r="C31" s="15"/>
      <c r="D31" s="25"/>
      <c r="E31" s="15"/>
      <c r="F31" s="2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15"/>
      <c r="D32" s="25"/>
      <c r="E32" s="15"/>
      <c r="F32" s="25"/>
      <c r="H32" s="25"/>
      <c r="I32" s="15"/>
      <c r="J32" s="25"/>
      <c r="K32" s="15"/>
      <c r="L32" s="25"/>
      <c r="M32" s="15"/>
      <c r="N32" s="25"/>
    </row>
    <row r="33" spans="1:14" ht="12.75" customHeight="1">
      <c r="A33" s="112"/>
      <c r="B33" s="114"/>
      <c r="C33" s="7"/>
      <c r="D33" s="102"/>
      <c r="E33" s="25"/>
      <c r="F33" s="102"/>
      <c r="H33" s="102"/>
      <c r="I33" s="102"/>
      <c r="J33" s="102"/>
      <c r="L33" s="102"/>
      <c r="N33" s="7"/>
    </row>
    <row r="34" spans="1:14" ht="12.75" customHeight="1">
      <c r="A34" s="112"/>
      <c r="B34" s="25"/>
      <c r="C34" s="15"/>
      <c r="D34" s="25"/>
      <c r="E34" s="15"/>
      <c r="F34" s="25"/>
      <c r="H34" s="102"/>
      <c r="I34" s="102"/>
      <c r="J34" s="25"/>
      <c r="K34" s="15"/>
      <c r="L34" s="25"/>
      <c r="M34" s="15"/>
      <c r="N34" s="25"/>
    </row>
    <row r="35" spans="1:14" ht="12.75" customHeight="1">
      <c r="A35" s="112"/>
      <c r="B35" s="25"/>
      <c r="C35" s="15"/>
      <c r="D35" s="25"/>
      <c r="E35" s="15"/>
      <c r="F35" s="25"/>
      <c r="H35" s="102"/>
      <c r="I35" s="102"/>
      <c r="J35" s="25"/>
      <c r="K35" s="15"/>
      <c r="L35" s="25"/>
      <c r="M35" s="15"/>
      <c r="N35" s="25"/>
    </row>
    <row r="36" spans="1:14" ht="27" customHeight="1">
      <c r="A36" s="169" t="s">
        <v>1445</v>
      </c>
      <c r="B36" s="25"/>
      <c r="C36" s="15"/>
      <c r="D36" s="25"/>
      <c r="E36" s="15"/>
      <c r="F36" s="25"/>
      <c r="H36" s="7"/>
      <c r="I36" s="15"/>
      <c r="J36" s="25"/>
      <c r="K36" s="15"/>
      <c r="L36" s="25"/>
      <c r="M36" s="15"/>
      <c r="N36" s="25"/>
    </row>
    <row r="37" spans="1:14" ht="4.5" customHeight="1">
      <c r="A37" s="14"/>
      <c r="B37" s="25"/>
      <c r="C37" s="7"/>
      <c r="D37" s="104"/>
      <c r="E37" s="25"/>
      <c r="F37" s="25"/>
      <c r="H37" s="25"/>
      <c r="I37" s="15"/>
      <c r="J37" s="25"/>
      <c r="L37" s="25"/>
      <c r="N37" s="25"/>
    </row>
    <row r="38" spans="1:14" ht="12.75" customHeight="1">
      <c r="A38" s="18" t="s">
        <v>40</v>
      </c>
      <c r="B38" s="19">
        <v>41</v>
      </c>
      <c r="D38" s="19">
        <v>41</v>
      </c>
      <c r="E38" s="1"/>
      <c r="F38" s="19">
        <v>41</v>
      </c>
      <c r="G38" s="1"/>
      <c r="H38" s="19">
        <v>41</v>
      </c>
      <c r="I38" s="1"/>
      <c r="J38" s="19">
        <v>41</v>
      </c>
      <c r="K38" s="1"/>
      <c r="L38" s="19">
        <v>41</v>
      </c>
      <c r="M38" s="1"/>
      <c r="N38" s="19">
        <v>41</v>
      </c>
    </row>
    <row r="39" spans="1:14" ht="12.75" customHeight="1">
      <c r="A39" s="18" t="s">
        <v>27</v>
      </c>
      <c r="B39" s="7">
        <f>COUNTIF(B8:B37,"&gt;41")</f>
        <v>0</v>
      </c>
      <c r="D39" s="7">
        <f>COUNTIF(D8:D37,"&gt;41")</f>
        <v>0</v>
      </c>
      <c r="E39" s="1"/>
      <c r="F39" s="7">
        <f>COUNTIF(F8:F37,"&gt;41")</f>
        <v>0</v>
      </c>
      <c r="G39" s="1"/>
      <c r="H39" s="7">
        <f>COUNTIF(H8:H37,"&gt;41")</f>
        <v>0</v>
      </c>
      <c r="I39" s="1"/>
      <c r="J39" s="7">
        <f>COUNTIF(J8:J37,"&gt;41")</f>
        <v>0</v>
      </c>
      <c r="K39" s="1"/>
      <c r="L39" s="7">
        <f>COUNTIF(L8:L37,"&gt;41")</f>
        <v>0</v>
      </c>
      <c r="M39" s="1"/>
      <c r="N39" s="7">
        <f>COUNTIF(N8:N37,"&gt;41")</f>
        <v>0</v>
      </c>
    </row>
    <row r="40" spans="1:14" ht="10.5" customHeight="1">
      <c r="A40" s="18"/>
      <c r="B40" s="20"/>
      <c r="D40" s="7"/>
      <c r="E40" s="1"/>
      <c r="F40" s="7"/>
      <c r="G40" s="1"/>
      <c r="H40" s="7"/>
      <c r="I40" s="1"/>
      <c r="J40" s="7"/>
      <c r="K40" s="1"/>
      <c r="L40" s="7"/>
      <c r="M40" s="1"/>
      <c r="N40" s="7"/>
    </row>
    <row r="41" spans="1:14" ht="12.75" customHeight="1">
      <c r="A41" s="18" t="s">
        <v>28</v>
      </c>
      <c r="B41" s="21">
        <v>25</v>
      </c>
      <c r="D41" s="21">
        <v>28</v>
      </c>
      <c r="E41" s="1"/>
      <c r="F41" s="21">
        <v>22</v>
      </c>
      <c r="G41" s="1"/>
      <c r="H41" s="21">
        <v>25</v>
      </c>
      <c r="I41" s="1"/>
      <c r="J41" s="21">
        <v>17</v>
      </c>
      <c r="K41" s="1"/>
      <c r="L41" s="21">
        <v>26</v>
      </c>
      <c r="M41" s="1"/>
      <c r="N41" s="21">
        <v>18</v>
      </c>
    </row>
    <row r="42" spans="1:14" ht="12.75" customHeight="1">
      <c r="A42" s="18" t="s">
        <v>27</v>
      </c>
      <c r="B42" s="7">
        <f>COUNTIF(B8:B37,"&gt;25")</f>
        <v>0</v>
      </c>
      <c r="D42" s="7">
        <f>COUNTIF(D8:D37,"&gt;28")</f>
        <v>0</v>
      </c>
      <c r="E42" s="1"/>
      <c r="F42" s="7">
        <f>COUNTIF(F8:F37,"&gt;22")</f>
        <v>0</v>
      </c>
      <c r="G42" s="1"/>
      <c r="H42" s="7">
        <f>COUNTIF(H8:H37,"&gt;25")</f>
        <v>0</v>
      </c>
      <c r="I42" s="1"/>
      <c r="J42" s="7">
        <f>COUNTIF(J8:J37,"&gt;17")</f>
        <v>0</v>
      </c>
      <c r="K42" s="1"/>
      <c r="L42" s="7">
        <f>COUNTIF(L8:L37,"&gt;26")</f>
        <v>0</v>
      </c>
      <c r="M42" s="1"/>
      <c r="N42" s="7">
        <f>COUNTIF(N8:N37,"&gt;18")</f>
        <v>0</v>
      </c>
    </row>
    <row r="43" spans="1:14" ht="10.5" customHeight="1">
      <c r="A43" s="18"/>
      <c r="B43" s="20"/>
      <c r="D43" s="7"/>
      <c r="E43" s="1"/>
      <c r="F43" s="7"/>
      <c r="G43" s="1"/>
      <c r="H43" s="7"/>
      <c r="I43" s="1"/>
      <c r="J43" s="7"/>
      <c r="K43" s="1"/>
      <c r="L43" s="7"/>
      <c r="M43" s="1"/>
      <c r="N43" s="7"/>
    </row>
    <row r="44" spans="1:14" ht="12.75" customHeight="1">
      <c r="A44" s="18" t="s">
        <v>29</v>
      </c>
      <c r="B44" s="7">
        <v>12</v>
      </c>
      <c r="C44" s="7"/>
      <c r="D44" s="7">
        <v>12</v>
      </c>
      <c r="E44" s="174" t="s">
        <v>10</v>
      </c>
      <c r="F44" s="7">
        <v>12</v>
      </c>
      <c r="G44" s="174" t="s">
        <v>10</v>
      </c>
      <c r="H44" s="7">
        <v>12</v>
      </c>
      <c r="I44" s="174" t="s">
        <v>10</v>
      </c>
      <c r="J44" s="7">
        <v>12</v>
      </c>
      <c r="K44" s="174" t="s">
        <v>10</v>
      </c>
      <c r="L44" s="7">
        <v>12</v>
      </c>
      <c r="M44" s="174" t="s">
        <v>10</v>
      </c>
      <c r="N44" s="7">
        <v>12</v>
      </c>
    </row>
    <row r="45" spans="1:14" ht="12.75" customHeight="1">
      <c r="A45" s="18" t="s">
        <v>30</v>
      </c>
      <c r="B45" s="165" t="s">
        <v>1382</v>
      </c>
      <c r="C45" s="165"/>
      <c r="D45" s="188" t="s">
        <v>1508</v>
      </c>
      <c r="E45" s="188"/>
      <c r="F45" s="188" t="s">
        <v>1508</v>
      </c>
      <c r="G45" s="188"/>
      <c r="H45" s="188" t="s">
        <v>1508</v>
      </c>
      <c r="I45" s="188"/>
      <c r="J45" s="188" t="s">
        <v>1508</v>
      </c>
      <c r="K45" s="188"/>
      <c r="L45" s="188" t="s">
        <v>1508</v>
      </c>
      <c r="M45" s="188"/>
      <c r="N45" s="188" t="s">
        <v>1508</v>
      </c>
    </row>
    <row r="46" spans="1:14" ht="12.75" customHeight="1">
      <c r="A46" s="18" t="s">
        <v>31</v>
      </c>
      <c r="B46" s="165" t="s">
        <v>1618</v>
      </c>
      <c r="C46" s="165"/>
      <c r="D46" s="188" t="s">
        <v>1508</v>
      </c>
      <c r="E46" s="188"/>
      <c r="F46" s="188" t="s">
        <v>1508</v>
      </c>
      <c r="G46" s="188"/>
      <c r="H46" s="188" t="s">
        <v>1508</v>
      </c>
      <c r="I46" s="188"/>
      <c r="J46" s="188" t="s">
        <v>1508</v>
      </c>
      <c r="K46" s="188"/>
      <c r="L46" s="188" t="s">
        <v>1508</v>
      </c>
      <c r="M46" s="188"/>
      <c r="N46" s="188" t="s">
        <v>1508</v>
      </c>
    </row>
    <row r="47" spans="1:14" ht="12.75" customHeight="1">
      <c r="A47" s="18" t="s">
        <v>32</v>
      </c>
      <c r="B47" s="15">
        <f>MAX(B9:B35)</f>
        <v>9.965</v>
      </c>
      <c r="C47" s="165"/>
      <c r="D47" s="188">
        <v>6</v>
      </c>
      <c r="E47" s="188"/>
      <c r="F47" s="188" t="s">
        <v>1508</v>
      </c>
      <c r="G47" s="188"/>
      <c r="H47" s="188" t="s">
        <v>1508</v>
      </c>
      <c r="I47" s="188"/>
      <c r="J47" s="188" t="s">
        <v>1508</v>
      </c>
      <c r="K47" s="188"/>
      <c r="L47" s="188" t="s">
        <v>1508</v>
      </c>
      <c r="M47" s="188"/>
      <c r="N47" s="188" t="s">
        <v>1508</v>
      </c>
    </row>
    <row r="48" ht="12.75" customHeight="1">
      <c r="N48" s="15"/>
    </row>
    <row r="49" spans="2:14" ht="12.75" customHeight="1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</row>
    <row r="50" spans="2:14" ht="12.75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92" t="s">
        <v>10</v>
      </c>
    </row>
    <row r="51" spans="2:14" ht="12.75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</row>
    <row r="52" spans="5:13" ht="12.75">
      <c r="E52" s="1"/>
      <c r="G52" s="1"/>
      <c r="I52" s="1"/>
      <c r="K52" s="1"/>
      <c r="M52" s="1"/>
    </row>
    <row r="53" spans="5:13" ht="12.75">
      <c r="E53" s="1"/>
      <c r="G53" s="1"/>
      <c r="I53" s="1"/>
      <c r="K53" s="1"/>
      <c r="M53" s="1"/>
    </row>
    <row r="54" ht="12.75">
      <c r="A54" s="168" t="s">
        <v>1617</v>
      </c>
    </row>
    <row r="55" ht="6" customHeight="1">
      <c r="A55" s="168"/>
    </row>
    <row r="56" spans="1:14" ht="23.25">
      <c r="A56" s="185" t="s">
        <v>1446</v>
      </c>
      <c r="B56" s="174">
        <v>0</v>
      </c>
      <c r="C56" s="167"/>
      <c r="D56" s="174">
        <v>0</v>
      </c>
      <c r="E56" s="167"/>
      <c r="F56" s="174">
        <v>0</v>
      </c>
      <c r="G56" s="167"/>
      <c r="H56" s="174">
        <v>0</v>
      </c>
      <c r="I56" s="167"/>
      <c r="J56" s="174">
        <v>0</v>
      </c>
      <c r="K56" s="167"/>
      <c r="L56" s="174">
        <v>0</v>
      </c>
      <c r="M56" s="167"/>
      <c r="N56" s="174">
        <v>0</v>
      </c>
    </row>
    <row r="57" spans="1:14" ht="23.25">
      <c r="A57" s="185" t="s">
        <v>1447</v>
      </c>
      <c r="B57" s="174">
        <v>0</v>
      </c>
      <c r="C57" s="167"/>
      <c r="D57" s="174">
        <v>0</v>
      </c>
      <c r="E57" s="167"/>
      <c r="F57" s="174">
        <v>0</v>
      </c>
      <c r="G57" s="167"/>
      <c r="H57" s="174">
        <v>0</v>
      </c>
      <c r="I57" s="167"/>
      <c r="J57" s="174">
        <v>0</v>
      </c>
      <c r="K57" s="167"/>
      <c r="L57" s="174">
        <v>0</v>
      </c>
      <c r="M57" s="167"/>
      <c r="N57" s="174">
        <v>0</v>
      </c>
    </row>
    <row r="58" spans="1:14" ht="7.5" customHeight="1">
      <c r="A58" s="173"/>
      <c r="B58" s="174"/>
      <c r="C58" s="167"/>
      <c r="D58" s="174"/>
      <c r="E58" s="167"/>
      <c r="F58" s="174"/>
      <c r="G58" s="167"/>
      <c r="H58" s="174"/>
      <c r="I58" s="167"/>
      <c r="J58" s="174"/>
      <c r="K58" s="167"/>
      <c r="L58" s="174"/>
      <c r="M58" s="167"/>
      <c r="N58" s="174"/>
    </row>
    <row r="59" spans="1:14" ht="12.75">
      <c r="A59" s="173" t="s">
        <v>29</v>
      </c>
      <c r="B59" s="174">
        <v>12</v>
      </c>
      <c r="C59" s="167"/>
      <c r="D59" s="174">
        <v>12</v>
      </c>
      <c r="E59" s="172"/>
      <c r="F59" s="172">
        <v>13</v>
      </c>
      <c r="G59" s="172"/>
      <c r="H59" s="172">
        <v>12</v>
      </c>
      <c r="I59" s="172"/>
      <c r="J59" s="172">
        <v>12</v>
      </c>
      <c r="K59" s="172"/>
      <c r="L59" s="172">
        <v>12</v>
      </c>
      <c r="M59" s="172"/>
      <c r="N59" s="172">
        <v>12</v>
      </c>
    </row>
    <row r="60" spans="1:14" ht="12.75">
      <c r="A60" s="173" t="s">
        <v>30</v>
      </c>
      <c r="B60" s="160" t="s">
        <v>1382</v>
      </c>
      <c r="C60" s="167"/>
      <c r="D60" s="160" t="s">
        <v>1565</v>
      </c>
      <c r="E60" s="172"/>
      <c r="F60" s="172" t="s">
        <v>1382</v>
      </c>
      <c r="G60" s="172"/>
      <c r="H60" s="172" t="s">
        <v>1565</v>
      </c>
      <c r="I60" s="172"/>
      <c r="J60" s="172" t="s">
        <v>1508</v>
      </c>
      <c r="K60" s="172"/>
      <c r="L60" s="172" t="s">
        <v>1566</v>
      </c>
      <c r="M60" s="172"/>
      <c r="N60" s="172" t="s">
        <v>1382</v>
      </c>
    </row>
    <row r="61" spans="1:14" ht="12.75">
      <c r="A61" s="173" t="s">
        <v>31</v>
      </c>
      <c r="B61" s="165" t="s">
        <v>1449</v>
      </c>
      <c r="C61" s="167"/>
      <c r="D61" s="160" t="s">
        <v>1568</v>
      </c>
      <c r="E61" s="172"/>
      <c r="F61" s="172" t="s">
        <v>1382</v>
      </c>
      <c r="G61" s="172"/>
      <c r="H61" s="172" t="s">
        <v>1565</v>
      </c>
      <c r="I61" s="172"/>
      <c r="J61" s="172" t="s">
        <v>1565</v>
      </c>
      <c r="K61" s="172"/>
      <c r="L61" s="172" t="s">
        <v>1382</v>
      </c>
      <c r="M61" s="172"/>
      <c r="N61" s="172" t="s">
        <v>1382</v>
      </c>
    </row>
    <row r="62" spans="1:14" ht="12.75">
      <c r="A62" s="173" t="s">
        <v>32</v>
      </c>
      <c r="B62" s="165">
        <v>10</v>
      </c>
      <c r="C62" s="167"/>
      <c r="D62" s="160">
        <v>9</v>
      </c>
      <c r="E62" s="172"/>
      <c r="F62" s="172" t="s">
        <v>1382</v>
      </c>
      <c r="G62" s="172"/>
      <c r="H62" s="172" t="s">
        <v>1565</v>
      </c>
      <c r="I62" s="172"/>
      <c r="J62" s="172" t="s">
        <v>1508</v>
      </c>
      <c r="K62" s="172"/>
      <c r="L62" s="172" t="s">
        <v>1382</v>
      </c>
      <c r="M62" s="172"/>
      <c r="N62" s="172" t="s">
        <v>1382</v>
      </c>
    </row>
    <row r="65" ht="12.75">
      <c r="A65" s="167"/>
    </row>
    <row r="66" ht="12.75">
      <c r="A66" s="167"/>
    </row>
    <row r="67" ht="12.75">
      <c r="A67" s="167"/>
    </row>
    <row r="68" ht="12.75">
      <c r="A68" s="167"/>
    </row>
    <row r="69" ht="12.75">
      <c r="A69" s="187"/>
    </row>
    <row r="72" ht="12.75">
      <c r="A72" s="167"/>
    </row>
    <row r="78" ht="12.75">
      <c r="A78" s="167"/>
    </row>
  </sheetData>
  <sheetProtection/>
  <mergeCells count="2">
    <mergeCell ref="A2:M2"/>
    <mergeCell ref="A1:O1"/>
  </mergeCells>
  <conditionalFormatting sqref="H37 J34:J37 L23:L25 F29:F32 L29:L32 D31:D32 H29:H32 J29:J32 B34:B37 D34:D36 F34:F37 N34:N37 L34:L37 L20:L21 B24:B26 N20:N21 D19:D26 B28:B32 N29:N32 C25:N26 N24:N26 H20:H21 F20:F21 J20:J21 B14 B19:B21 J23:J26 D29 H23:H26 F23:F25 D37:E37 D30:E30 D14">
    <cfRule type="expression" priority="251" dxfId="1" stopIfTrue="1">
      <formula>AND(ISNONTEXT(B14),(B14&gt;B$38))</formula>
    </cfRule>
    <cfRule type="expression" priority="252" dxfId="259" stopIfTrue="1">
      <formula>AND(ISNONTEXT(B14),(B14&gt;B$41),(B14&lt;=B$38))</formula>
    </cfRule>
  </conditionalFormatting>
  <conditionalFormatting sqref="E33 A28:A29 A33:A36 A26">
    <cfRule type="expression" priority="253" dxfId="1" stopIfTrue="1">
      <formula>AND(ISNONTEXT(A26),(A26&gt;A$39))</formula>
    </cfRule>
    <cfRule type="expression" priority="254" dxfId="259" stopIfTrue="1">
      <formula>AND(ISNONTEXT(A26),(A26&gt;A$42),(A26&lt;=A$39))</formula>
    </cfRule>
  </conditionalFormatting>
  <conditionalFormatting sqref="B22">
    <cfRule type="expression" priority="163" dxfId="1" stopIfTrue="1">
      <formula>AND(ISNONTEXT(B22),(B22&gt;B$38))</formula>
    </cfRule>
    <cfRule type="expression" priority="164" dxfId="259" stopIfTrue="1">
      <formula>AND(ISNONTEXT(B22),(B22&gt;B$41),(B22&lt;=B$38))</formula>
    </cfRule>
  </conditionalFormatting>
  <conditionalFormatting sqref="D22">
    <cfRule type="expression" priority="161" dxfId="1" stopIfTrue="1">
      <formula>AND(ISNONTEXT(D22),(D22&gt;D$38))</formula>
    </cfRule>
    <cfRule type="expression" priority="162" dxfId="259" stopIfTrue="1">
      <formula>AND(ISNONTEXT(D22),(D22&gt;D$41),(D22&lt;=D$38))</formula>
    </cfRule>
  </conditionalFormatting>
  <conditionalFormatting sqref="N22">
    <cfRule type="expression" priority="159" dxfId="1" stopIfTrue="1">
      <formula>AND(ISNONTEXT(N22),(N22&gt;N$38))</formula>
    </cfRule>
    <cfRule type="expression" priority="160" dxfId="259" stopIfTrue="1">
      <formula>AND(ISNONTEXT(N22),(N22&gt;N$41),(N22&lt;=N$38))</formula>
    </cfRule>
  </conditionalFormatting>
  <conditionalFormatting sqref="D16">
    <cfRule type="expression" priority="153" dxfId="1" stopIfTrue="1">
      <formula>AND(ISNONTEXT(D16),(D16&gt;D$38))</formula>
    </cfRule>
    <cfRule type="expression" priority="154" dxfId="259" stopIfTrue="1">
      <formula>AND(ISNONTEXT(D16),(D16&gt;D$41),(D16&lt;=D$38))</formula>
    </cfRule>
  </conditionalFormatting>
  <conditionalFormatting sqref="D60">
    <cfRule type="expression" priority="133" dxfId="1" stopIfTrue="1">
      <formula>AND(ISNONTEXT(D60),(D60&gt;D$38))</formula>
    </cfRule>
    <cfRule type="expression" priority="134" dxfId="259" stopIfTrue="1">
      <formula>AND(ISNONTEXT(D60),(D60&gt;D$41),(D60&lt;=D$38))</formula>
    </cfRule>
  </conditionalFormatting>
  <conditionalFormatting sqref="B60">
    <cfRule type="expression" priority="131" dxfId="1" stopIfTrue="1">
      <formula>AND(ISNONTEXT(B60),(B60&gt;B$38))</formula>
    </cfRule>
    <cfRule type="expression" priority="132" dxfId="259" stopIfTrue="1">
      <formula>AND(ISNONTEXT(B60),(B60&gt;B$41),(B60&lt;=B$38))</formula>
    </cfRule>
  </conditionalFormatting>
  <conditionalFormatting sqref="C14">
    <cfRule type="expression" priority="125" dxfId="1" stopIfTrue="1">
      <formula>AND(ISNONTEXT(C14),(C14&gt;C$38))</formula>
    </cfRule>
    <cfRule type="expression" priority="126" dxfId="259" stopIfTrue="1">
      <formula>AND(ISNONTEXT(C14),(C14&gt;C$41),(C14&lt;=C$38))</formula>
    </cfRule>
  </conditionalFormatting>
  <conditionalFormatting sqref="B20">
    <cfRule type="expression" priority="119" dxfId="1" stopIfTrue="1">
      <formula>AND(ISNONTEXT(B20),(B20&gt;B$38))</formula>
    </cfRule>
    <cfRule type="expression" priority="120" dxfId="259" stopIfTrue="1">
      <formula>AND(ISNONTEXT(B20),(B20&gt;B$41),(B20&lt;=B$38))</formula>
    </cfRule>
  </conditionalFormatting>
  <conditionalFormatting sqref="D20">
    <cfRule type="expression" priority="117" dxfId="1" stopIfTrue="1">
      <formula>AND(ISNONTEXT(D20),(D20&gt;D$38))</formula>
    </cfRule>
    <cfRule type="expression" priority="118" dxfId="259" stopIfTrue="1">
      <formula>AND(ISNONTEXT(D20),(D20&gt;D$41),(D20&lt;=D$38))</formula>
    </cfRule>
  </conditionalFormatting>
  <conditionalFormatting sqref="D26">
    <cfRule type="expression" priority="115" dxfId="1" stopIfTrue="1">
      <formula>AND(ISNONTEXT(D26),(D26&gt;D$38))</formula>
    </cfRule>
    <cfRule type="expression" priority="116" dxfId="259" stopIfTrue="1">
      <formula>AND(ISNONTEXT(D26),(D26&gt;D$41),(D26&lt;=D$38))</formula>
    </cfRule>
  </conditionalFormatting>
  <conditionalFormatting sqref="B20">
    <cfRule type="expression" priority="113" dxfId="1" stopIfTrue="1">
      <formula>AND(ISNONTEXT(B20),(B20&gt;B$38))</formula>
    </cfRule>
    <cfRule type="expression" priority="114" dxfId="259" stopIfTrue="1">
      <formula>AND(ISNONTEXT(B20),(B20&gt;B$41),(B20&lt;=B$38))</formula>
    </cfRule>
  </conditionalFormatting>
  <conditionalFormatting sqref="D20">
    <cfRule type="expression" priority="111" dxfId="1" stopIfTrue="1">
      <formula>AND(ISNONTEXT(D20),(D20&gt;D$38))</formula>
    </cfRule>
    <cfRule type="expression" priority="112" dxfId="259" stopIfTrue="1">
      <formula>AND(ISNONTEXT(D20),(D20&gt;D$41),(D20&lt;=D$38))</formula>
    </cfRule>
  </conditionalFormatting>
  <conditionalFormatting sqref="C24 C19">
    <cfRule type="expression" priority="109" dxfId="1" stopIfTrue="1">
      <formula>AND(ISNONTEXT(C19),(C19&gt;C$38))</formula>
    </cfRule>
    <cfRule type="expression" priority="110" dxfId="259" stopIfTrue="1">
      <formula>AND(ISNONTEXT(C19),(C19&gt;C$41),(C19&lt;=C$38))</formula>
    </cfRule>
  </conditionalFormatting>
  <conditionalFormatting sqref="C20">
    <cfRule type="expression" priority="107" dxfId="1" stopIfTrue="1">
      <formula>AND(ISNONTEXT(C20),(C20&gt;C$38))</formula>
    </cfRule>
    <cfRule type="expression" priority="108" dxfId="259" stopIfTrue="1">
      <formula>AND(ISNONTEXT(C20),(C20&gt;C$41),(C20&lt;=C$38))</formula>
    </cfRule>
  </conditionalFormatting>
  <conditionalFormatting sqref="C20">
    <cfRule type="expression" priority="105" dxfId="1" stopIfTrue="1">
      <formula>AND(ISNONTEXT(C20),(C20&gt;C$38))</formula>
    </cfRule>
    <cfRule type="expression" priority="106" dxfId="259" stopIfTrue="1">
      <formula>AND(ISNONTEXT(C20),(C20&gt;C$41),(C20&lt;=C$38))</formula>
    </cfRule>
  </conditionalFormatting>
  <conditionalFormatting sqref="D21">
    <cfRule type="expression" priority="103" dxfId="1" stopIfTrue="1">
      <formula>AND(ISNONTEXT(D21),(D21&gt;D$38))</formula>
    </cfRule>
    <cfRule type="expression" priority="104" dxfId="259" stopIfTrue="1">
      <formula>AND(ISNONTEXT(D21),(D21&gt;D$41),(D21&lt;=D$38))</formula>
    </cfRule>
  </conditionalFormatting>
  <conditionalFormatting sqref="D27">
    <cfRule type="expression" priority="101" dxfId="1" stopIfTrue="1">
      <formula>AND(ISNONTEXT(D27),(D27&gt;D$38))</formula>
    </cfRule>
    <cfRule type="expression" priority="102" dxfId="259" stopIfTrue="1">
      <formula>AND(ISNONTEXT(D27),(D27&gt;D$41),(D27&lt;=D$38))</formula>
    </cfRule>
  </conditionalFormatting>
  <conditionalFormatting sqref="D21">
    <cfRule type="expression" priority="99" dxfId="1" stopIfTrue="1">
      <formula>AND(ISNONTEXT(D21),(D21&gt;D$38))</formula>
    </cfRule>
    <cfRule type="expression" priority="100" dxfId="259" stopIfTrue="1">
      <formula>AND(ISNONTEXT(D21),(D21&gt;D$41),(D21&lt;=D$38))</formula>
    </cfRule>
  </conditionalFormatting>
  <conditionalFormatting sqref="D21">
    <cfRule type="expression" priority="73" dxfId="1" stopIfTrue="1">
      <formula>AND(ISNONTEXT(D21),(D21&gt;D$38))</formula>
    </cfRule>
    <cfRule type="expression" priority="74" dxfId="259" stopIfTrue="1">
      <formula>AND(ISNONTEXT(D21),(D21&gt;D$41),(D21&lt;=D$38))</formula>
    </cfRule>
  </conditionalFormatting>
  <conditionalFormatting sqref="D21">
    <cfRule type="expression" priority="71" dxfId="1" stopIfTrue="1">
      <formula>AND(ISNONTEXT(D21),(D21&gt;D$38))</formula>
    </cfRule>
    <cfRule type="expression" priority="72" dxfId="259" stopIfTrue="1">
      <formula>AND(ISNONTEXT(D21),(D21&gt;D$41),(D21&lt;=D$38))</formula>
    </cfRule>
  </conditionalFormatting>
  <conditionalFormatting sqref="Q18 S18:S19">
    <cfRule type="expression" priority="55" dxfId="1" stopIfTrue="1">
      <formula>AND(ISNONTEXT(Q18),(Q18&gt;Q$38))</formula>
    </cfRule>
    <cfRule type="expression" priority="56" dxfId="259" stopIfTrue="1">
      <formula>AND(ISNONTEXT(Q18),(Q18&gt;Q$41),(Q18&lt;=Q$38))</formula>
    </cfRule>
  </conditionalFormatting>
  <conditionalFormatting sqref="Q14">
    <cfRule type="expression" priority="53" dxfId="1" stopIfTrue="1">
      <formula>AND(ISNONTEXT(Q14),(Q14&gt;Q$38))</formula>
    </cfRule>
    <cfRule type="expression" priority="54" dxfId="259" stopIfTrue="1">
      <formula>AND(ISNONTEXT(Q14),(Q14&gt;Q$41),(Q14&lt;=Q$38))</formula>
    </cfRule>
  </conditionalFormatting>
  <conditionalFormatting sqref="S14">
    <cfRule type="expression" priority="51" dxfId="1" stopIfTrue="1">
      <formula>AND(ISNONTEXT(S14),(S14&gt;S$38))</formula>
    </cfRule>
    <cfRule type="expression" priority="52" dxfId="259" stopIfTrue="1">
      <formula>AND(ISNONTEXT(S14),(S14&gt;S$41),(S14&lt;=S$38))</formula>
    </cfRule>
  </conditionalFormatting>
  <conditionalFormatting sqref="S20">
    <cfRule type="expression" priority="49" dxfId="1" stopIfTrue="1">
      <formula>AND(ISNONTEXT(S20),(S20&gt;S$38))</formula>
    </cfRule>
    <cfRule type="expression" priority="50" dxfId="259" stopIfTrue="1">
      <formula>AND(ISNONTEXT(S20),(S20&gt;S$41),(S20&lt;=S$38))</formula>
    </cfRule>
  </conditionalFormatting>
  <conditionalFormatting sqref="Q14">
    <cfRule type="expression" priority="47" dxfId="1" stopIfTrue="1">
      <formula>AND(ISNONTEXT(Q14),(Q14&gt;Q$38))</formula>
    </cfRule>
    <cfRule type="expression" priority="48" dxfId="259" stopIfTrue="1">
      <formula>AND(ISNONTEXT(Q14),(Q14&gt;Q$41),(Q14&lt;=Q$38))</formula>
    </cfRule>
  </conditionalFormatting>
  <conditionalFormatting sqref="S14">
    <cfRule type="expression" priority="45" dxfId="1" stopIfTrue="1">
      <formula>AND(ISNONTEXT(S14),(S14&gt;S$38))</formula>
    </cfRule>
    <cfRule type="expression" priority="46" dxfId="259" stopIfTrue="1">
      <formula>AND(ISNONTEXT(S14),(S14&gt;S$41),(S14&lt;=S$38))</formula>
    </cfRule>
  </conditionalFormatting>
  <conditionalFormatting sqref="R18">
    <cfRule type="expression" priority="43" dxfId="1" stopIfTrue="1">
      <formula>AND(ISNONTEXT(R18),(R18&gt;R$38))</formula>
    </cfRule>
    <cfRule type="expression" priority="44" dxfId="259" stopIfTrue="1">
      <formula>AND(ISNONTEXT(R18),(R18&gt;R$41),(R18&lt;=R$38))</formula>
    </cfRule>
  </conditionalFormatting>
  <conditionalFormatting sqref="R14">
    <cfRule type="expression" priority="41" dxfId="1" stopIfTrue="1">
      <formula>AND(ISNONTEXT(R14),(R14&gt;R$38))</formula>
    </cfRule>
    <cfRule type="expression" priority="42" dxfId="259" stopIfTrue="1">
      <formula>AND(ISNONTEXT(R14),(R14&gt;R$41),(R14&lt;=R$38))</formula>
    </cfRule>
  </conditionalFormatting>
  <conditionalFormatting sqref="R14">
    <cfRule type="expression" priority="39" dxfId="1" stopIfTrue="1">
      <formula>AND(ISNONTEXT(R14),(R14&gt;R$38))</formula>
    </cfRule>
    <cfRule type="expression" priority="40" dxfId="259" stopIfTrue="1">
      <formula>AND(ISNONTEXT(R14),(R14&gt;R$41),(R14&lt;=R$38))</formula>
    </cfRule>
  </conditionalFormatting>
  <conditionalFormatting sqref="P15 R15:R16">
    <cfRule type="expression" priority="37" dxfId="1" stopIfTrue="1">
      <formula>AND(ISNONTEXT(P15),(P15&gt;P$38))</formula>
    </cfRule>
    <cfRule type="expression" priority="38" dxfId="259" stopIfTrue="1">
      <formula>AND(ISNONTEXT(P15),(P15&gt;P$41),(P15&lt;=P$38))</formula>
    </cfRule>
  </conditionalFormatting>
  <conditionalFormatting sqref="P11">
    <cfRule type="expression" priority="35" dxfId="1" stopIfTrue="1">
      <formula>AND(ISNONTEXT(P11),(P11&gt;P$38))</formula>
    </cfRule>
    <cfRule type="expression" priority="36" dxfId="259" stopIfTrue="1">
      <formula>AND(ISNONTEXT(P11),(P11&gt;P$41),(P11&lt;=P$38))</formula>
    </cfRule>
  </conditionalFormatting>
  <conditionalFormatting sqref="R11">
    <cfRule type="expression" priority="33" dxfId="1" stopIfTrue="1">
      <formula>AND(ISNONTEXT(R11),(R11&gt;R$38))</formula>
    </cfRule>
    <cfRule type="expression" priority="34" dxfId="259" stopIfTrue="1">
      <formula>AND(ISNONTEXT(R11),(R11&gt;R$41),(R11&lt;=R$38))</formula>
    </cfRule>
  </conditionalFormatting>
  <conditionalFormatting sqref="R17">
    <cfRule type="expression" priority="31" dxfId="1" stopIfTrue="1">
      <formula>AND(ISNONTEXT(R17),(R17&gt;R$38))</formula>
    </cfRule>
    <cfRule type="expression" priority="32" dxfId="259" stopIfTrue="1">
      <formula>AND(ISNONTEXT(R17),(R17&gt;R$41),(R17&lt;=R$38))</formula>
    </cfRule>
  </conditionalFormatting>
  <conditionalFormatting sqref="P11">
    <cfRule type="expression" priority="29" dxfId="1" stopIfTrue="1">
      <formula>AND(ISNONTEXT(P11),(P11&gt;P$38))</formula>
    </cfRule>
    <cfRule type="expression" priority="30" dxfId="259" stopIfTrue="1">
      <formula>AND(ISNONTEXT(P11),(P11&gt;P$41),(P11&lt;=P$38))</formula>
    </cfRule>
  </conditionalFormatting>
  <conditionalFormatting sqref="R11">
    <cfRule type="expression" priority="27" dxfId="1" stopIfTrue="1">
      <formula>AND(ISNONTEXT(R11),(R11&gt;R$38))</formula>
    </cfRule>
    <cfRule type="expression" priority="28" dxfId="259" stopIfTrue="1">
      <formula>AND(ISNONTEXT(R11),(R11&gt;R$41),(R11&lt;=R$38))</formula>
    </cfRule>
  </conditionalFormatting>
  <conditionalFormatting sqref="Q15">
    <cfRule type="expression" priority="25" dxfId="1" stopIfTrue="1">
      <formula>AND(ISNONTEXT(Q15),(Q15&gt;Q$38))</formula>
    </cfRule>
    <cfRule type="expression" priority="26" dxfId="259" stopIfTrue="1">
      <formula>AND(ISNONTEXT(Q15),(Q15&gt;Q$41),(Q15&lt;=Q$38))</formula>
    </cfRule>
  </conditionalFormatting>
  <conditionalFormatting sqref="Q11">
    <cfRule type="expression" priority="23" dxfId="1" stopIfTrue="1">
      <formula>AND(ISNONTEXT(Q11),(Q11&gt;Q$38))</formula>
    </cfRule>
    <cfRule type="expression" priority="24" dxfId="259" stopIfTrue="1">
      <formula>AND(ISNONTEXT(Q11),(Q11&gt;Q$41),(Q11&lt;=Q$38))</formula>
    </cfRule>
  </conditionalFormatting>
  <conditionalFormatting sqref="Q11">
    <cfRule type="expression" priority="21" dxfId="1" stopIfTrue="1">
      <formula>AND(ISNONTEXT(Q11),(Q11&gt;Q$38))</formula>
    </cfRule>
    <cfRule type="expression" priority="22" dxfId="259" stopIfTrue="1">
      <formula>AND(ISNONTEXT(Q11),(Q11&gt;Q$41),(Q11&lt;=Q$38))</formula>
    </cfRule>
  </conditionalFormatting>
  <conditionalFormatting sqref="Q16 Q21">
    <cfRule type="expression" priority="19" dxfId="1" stopIfTrue="1">
      <formula>AND(ISNONTEXT(Q16),(Q16&gt;Q$38))</formula>
    </cfRule>
    <cfRule type="expression" priority="20" dxfId="259" stopIfTrue="1">
      <formula>AND(ISNONTEXT(Q16),(Q16&gt;Q$41),(Q16&lt;=Q$38))</formula>
    </cfRule>
  </conditionalFormatting>
  <conditionalFormatting sqref="Q12">
    <cfRule type="expression" priority="17" dxfId="1" stopIfTrue="1">
      <formula>AND(ISNONTEXT(Q12),(Q12&gt;Q$38))</formula>
    </cfRule>
    <cfRule type="expression" priority="18" dxfId="259" stopIfTrue="1">
      <formula>AND(ISNONTEXT(Q12),(Q12&gt;Q$41),(Q12&lt;=Q$38))</formula>
    </cfRule>
  </conditionalFormatting>
  <conditionalFormatting sqref="Q12">
    <cfRule type="expression" priority="15" dxfId="1" stopIfTrue="1">
      <formula>AND(ISNONTEXT(Q12),(Q12&gt;Q$38))</formula>
    </cfRule>
    <cfRule type="expression" priority="16" dxfId="259" stopIfTrue="1">
      <formula>AND(ISNONTEXT(Q12),(Q12&gt;Q$41),(Q12&lt;=Q$38))</formula>
    </cfRule>
  </conditionalFormatting>
  <conditionalFormatting sqref="P20:P21 P15:P16">
    <cfRule type="expression" priority="13" dxfId="1" stopIfTrue="1">
      <formula>AND(ISNONTEXT(P15),(P15&gt;P$38))</formula>
    </cfRule>
    <cfRule type="expression" priority="14" dxfId="259" stopIfTrue="1">
      <formula>AND(ISNONTEXT(P15),(P15&gt;P$41),(P15&lt;=P$38))</formula>
    </cfRule>
  </conditionalFormatting>
  <conditionalFormatting sqref="P11">
    <cfRule type="expression" priority="11" dxfId="1" stopIfTrue="1">
      <formula>AND(ISNONTEXT(P11),(P11&gt;P$38))</formula>
    </cfRule>
    <cfRule type="expression" priority="12" dxfId="259" stopIfTrue="1">
      <formula>AND(ISNONTEXT(P11),(P11&gt;P$41),(P11&lt;=P$38))</formula>
    </cfRule>
  </conditionalFormatting>
  <conditionalFormatting sqref="P17">
    <cfRule type="expression" priority="9" dxfId="1" stopIfTrue="1">
      <formula>AND(ISNONTEXT(P17),(P17&gt;P$38))</formula>
    </cfRule>
    <cfRule type="expression" priority="10" dxfId="259" stopIfTrue="1">
      <formula>AND(ISNONTEXT(P17),(P17&gt;P$41),(P17&lt;=P$38))</formula>
    </cfRule>
  </conditionalFormatting>
  <conditionalFormatting sqref="P11">
    <cfRule type="expression" priority="7" dxfId="1" stopIfTrue="1">
      <formula>AND(ISNONTEXT(P11),(P11&gt;P$38))</formula>
    </cfRule>
    <cfRule type="expression" priority="8" dxfId="259" stopIfTrue="1">
      <formula>AND(ISNONTEXT(P11),(P11&gt;P$41),(P11&lt;=P$38))</formula>
    </cfRule>
  </conditionalFormatting>
  <conditionalFormatting sqref="P21">
    <cfRule type="expression" priority="5" dxfId="1" stopIfTrue="1">
      <formula>AND(ISNONTEXT(P21),(P21&gt;P$38))</formula>
    </cfRule>
    <cfRule type="expression" priority="6" dxfId="259" stopIfTrue="1">
      <formula>AND(ISNONTEXT(P21),(P21&gt;P$41),(P21&lt;=P$38))</formula>
    </cfRule>
  </conditionalFormatting>
  <conditionalFormatting sqref="P21">
    <cfRule type="expression" priority="3" dxfId="1" stopIfTrue="1">
      <formula>AND(ISNONTEXT(P21),(P21&gt;P$38))</formula>
    </cfRule>
    <cfRule type="expression" priority="4" dxfId="259" stopIfTrue="1">
      <formula>AND(ISNONTEXT(P21),(P21&gt;P$41),(P21&lt;=P$38))</formula>
    </cfRule>
  </conditionalFormatting>
  <conditionalFormatting sqref="P14">
    <cfRule type="expression" priority="1" dxfId="1" stopIfTrue="1">
      <formula>AND(ISNONTEXT(P14),(P14&gt;P$38))</formula>
    </cfRule>
    <cfRule type="expression" priority="2" dxfId="259" stopIfTrue="1">
      <formula>AND(ISNONTEXT(P14),(P14&gt;P$41),(P14&lt;=P$38))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Available&amp;C2 -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R72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O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8515625" style="16" customWidth="1"/>
    <col min="13" max="13" width="1.7109375" style="22" customWidth="1"/>
    <col min="14" max="14" width="9.57421875" style="16" customWidth="1"/>
    <col min="15" max="15" width="9.140625" style="201" customWidth="1"/>
    <col min="16" max="16384" width="9.140625" style="22" customWidth="1"/>
  </cols>
  <sheetData>
    <row r="1" spans="1:70" ht="12" customHeight="1">
      <c r="A1" s="221" t="s">
        <v>1556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15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</row>
    <row r="3" spans="1:14" ht="3" customHeight="1">
      <c r="A3" s="209" t="s">
        <v>718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4.25" customHeight="1">
      <c r="A4" s="18"/>
      <c r="B4" s="8" t="s">
        <v>13</v>
      </c>
      <c r="C4" s="8"/>
      <c r="D4" s="8" t="s">
        <v>14</v>
      </c>
      <c r="E4" s="8"/>
      <c r="F4" s="189" t="s">
        <v>1510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3.5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11" t="s">
        <v>22</v>
      </c>
    </row>
    <row r="6" spans="1:14" ht="9.75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:16" s="1" customFormat="1" ht="12.75" customHeight="1">
      <c r="A8" s="14"/>
      <c r="B8" s="102"/>
      <c r="C8" s="196"/>
      <c r="D8" s="102"/>
      <c r="E8" s="165"/>
      <c r="F8" s="102"/>
      <c r="G8" s="102"/>
      <c r="H8" s="102"/>
      <c r="I8" s="102"/>
      <c r="J8" s="102"/>
      <c r="K8" s="102"/>
      <c r="L8" s="102"/>
      <c r="M8" s="102"/>
      <c r="N8" s="102"/>
      <c r="O8" s="13"/>
      <c r="P8" s="158"/>
    </row>
    <row r="9" spans="1:16" s="1" customFormat="1" ht="12.75" customHeight="1">
      <c r="A9" s="14">
        <v>42373</v>
      </c>
      <c r="B9" s="160">
        <v>2</v>
      </c>
      <c r="C9" s="165"/>
      <c r="D9" s="188">
        <v>3</v>
      </c>
      <c r="E9" s="165"/>
      <c r="F9" s="160">
        <v>2</v>
      </c>
      <c r="G9" s="174"/>
      <c r="H9" s="160">
        <v>3</v>
      </c>
      <c r="I9" s="165"/>
      <c r="J9" s="160">
        <v>2</v>
      </c>
      <c r="K9" s="165"/>
      <c r="L9" s="160">
        <v>1</v>
      </c>
      <c r="M9" s="165"/>
      <c r="N9" s="160">
        <v>1</v>
      </c>
      <c r="O9" s="13"/>
      <c r="P9"/>
    </row>
    <row r="10" spans="1:16" s="1" customFormat="1" ht="12.75" customHeight="1">
      <c r="A10" s="153">
        <v>42401</v>
      </c>
      <c r="B10" s="102">
        <v>2</v>
      </c>
      <c r="C10" s="15"/>
      <c r="D10" s="25">
        <v>3</v>
      </c>
      <c r="E10" s="15"/>
      <c r="F10" s="25">
        <v>1</v>
      </c>
      <c r="G10" s="15"/>
      <c r="H10" s="101">
        <v>2</v>
      </c>
      <c r="I10" s="15"/>
      <c r="J10" s="25">
        <v>2</v>
      </c>
      <c r="K10" s="15"/>
      <c r="L10" s="25">
        <v>1</v>
      </c>
      <c r="M10" s="15"/>
      <c r="N10" s="25">
        <v>1</v>
      </c>
      <c r="O10" s="13"/>
      <c r="P10"/>
    </row>
    <row r="11" spans="1:16" s="1" customFormat="1" ht="12.75" customHeight="1">
      <c r="A11" s="153">
        <v>42436</v>
      </c>
      <c r="B11" s="160">
        <v>1</v>
      </c>
      <c r="C11" s="165"/>
      <c r="D11" s="188">
        <f>'[1]StickDig'!C110</f>
        <v>3</v>
      </c>
      <c r="E11" s="165"/>
      <c r="F11" s="160">
        <v>1</v>
      </c>
      <c r="G11" s="174"/>
      <c r="H11" s="160">
        <v>3</v>
      </c>
      <c r="I11" s="165"/>
      <c r="J11" s="160">
        <v>3</v>
      </c>
      <c r="K11" s="165"/>
      <c r="L11" s="160">
        <f>'[1]HP'!C109</f>
        <v>1</v>
      </c>
      <c r="M11" s="165"/>
      <c r="N11" s="160">
        <f>'[1]Lemont'!C83</f>
        <v>1</v>
      </c>
      <c r="O11" s="13"/>
      <c r="P11"/>
    </row>
    <row r="12" spans="1:16" s="1" customFormat="1" ht="12.75" customHeight="1">
      <c r="A12" s="153">
        <v>42464</v>
      </c>
      <c r="B12" s="25">
        <v>1</v>
      </c>
      <c r="C12" s="15"/>
      <c r="D12" s="104">
        <v>3</v>
      </c>
      <c r="E12" s="15"/>
      <c r="F12" s="25">
        <v>1</v>
      </c>
      <c r="G12" s="8"/>
      <c r="H12" s="25">
        <v>3</v>
      </c>
      <c r="I12" s="8"/>
      <c r="J12" s="25">
        <v>3</v>
      </c>
      <c r="K12" s="15"/>
      <c r="L12" s="25">
        <v>1</v>
      </c>
      <c r="M12" s="15"/>
      <c r="N12" s="160">
        <v>1</v>
      </c>
      <c r="O12" s="13"/>
      <c r="P12"/>
    </row>
    <row r="13" spans="1:19" ht="12.75" customHeight="1">
      <c r="A13" s="213">
        <v>42492</v>
      </c>
      <c r="B13" s="160">
        <v>1</v>
      </c>
      <c r="C13" s="165"/>
      <c r="D13" s="188">
        <v>3</v>
      </c>
      <c r="E13" s="165"/>
      <c r="F13" s="160">
        <v>1</v>
      </c>
      <c r="G13" s="174"/>
      <c r="H13" s="160">
        <v>4</v>
      </c>
      <c r="I13" s="165"/>
      <c r="J13" s="160">
        <v>3</v>
      </c>
      <c r="K13" s="165"/>
      <c r="L13" s="160">
        <v>1</v>
      </c>
      <c r="M13" s="165"/>
      <c r="N13" s="160" t="s">
        <v>1621</v>
      </c>
      <c r="P13"/>
      <c r="S13" s="102"/>
    </row>
    <row r="14" spans="1:19" ht="12.75" customHeight="1">
      <c r="A14" s="153">
        <v>42527</v>
      </c>
      <c r="B14" s="25">
        <v>1</v>
      </c>
      <c r="C14" s="25"/>
      <c r="D14" s="25">
        <v>3</v>
      </c>
      <c r="E14" s="25"/>
      <c r="F14" s="25">
        <v>1</v>
      </c>
      <c r="G14" s="15"/>
      <c r="H14" s="25">
        <v>5</v>
      </c>
      <c r="I14" s="15"/>
      <c r="J14" s="25">
        <v>6</v>
      </c>
      <c r="K14" s="15"/>
      <c r="L14" s="25">
        <v>1</v>
      </c>
      <c r="M14" s="15"/>
      <c r="N14" s="160">
        <v>1</v>
      </c>
      <c r="P14"/>
      <c r="R14" s="164"/>
      <c r="S14" s="160"/>
    </row>
    <row r="15" spans="1:19" ht="12.75" customHeight="1">
      <c r="A15" s="153">
        <v>42555</v>
      </c>
      <c r="B15" s="160">
        <v>1</v>
      </c>
      <c r="C15" s="165"/>
      <c r="D15" s="188">
        <v>3</v>
      </c>
      <c r="E15" s="165"/>
      <c r="F15" s="160">
        <v>3</v>
      </c>
      <c r="G15" s="174"/>
      <c r="H15" s="160">
        <v>5</v>
      </c>
      <c r="I15" s="165"/>
      <c r="J15" s="160">
        <v>3</v>
      </c>
      <c r="K15" s="165"/>
      <c r="L15" s="160">
        <v>1</v>
      </c>
      <c r="M15" s="165"/>
      <c r="N15" s="160">
        <v>1</v>
      </c>
      <c r="P15"/>
      <c r="R15" s="164"/>
      <c r="S15" s="25"/>
    </row>
    <row r="16" spans="1:19" ht="12.75" customHeight="1">
      <c r="A16" s="153">
        <v>42583</v>
      </c>
      <c r="B16" s="160">
        <v>2</v>
      </c>
      <c r="C16" s="165"/>
      <c r="D16" s="188">
        <v>3</v>
      </c>
      <c r="E16" s="165"/>
      <c r="F16" s="160">
        <v>1</v>
      </c>
      <c r="G16" s="189"/>
      <c r="H16" s="160">
        <v>4</v>
      </c>
      <c r="I16" s="189"/>
      <c r="J16" s="160">
        <v>2</v>
      </c>
      <c r="K16" s="165"/>
      <c r="L16" s="160">
        <v>1</v>
      </c>
      <c r="M16" s="165"/>
      <c r="N16" s="160">
        <v>1</v>
      </c>
      <c r="P16"/>
      <c r="R16" s="164"/>
      <c r="S16" s="160"/>
    </row>
    <row r="17" spans="1:19" ht="12.75" customHeight="1">
      <c r="A17" s="153">
        <v>42618</v>
      </c>
      <c r="B17" s="160">
        <v>2</v>
      </c>
      <c r="C17" s="165"/>
      <c r="D17" s="188">
        <v>3</v>
      </c>
      <c r="E17" s="165"/>
      <c r="F17" s="160">
        <v>2</v>
      </c>
      <c r="G17" s="174"/>
      <c r="H17" s="160">
        <v>4</v>
      </c>
      <c r="I17" s="165"/>
      <c r="J17" s="160">
        <v>2</v>
      </c>
      <c r="K17" s="165"/>
      <c r="L17" s="160">
        <v>1</v>
      </c>
      <c r="M17" s="165"/>
      <c r="N17" s="160">
        <v>1</v>
      </c>
      <c r="P17"/>
      <c r="S17" s="25"/>
    </row>
    <row r="18" spans="1:19" ht="12.75" customHeight="1">
      <c r="A18" s="213">
        <v>42646</v>
      </c>
      <c r="B18" s="160">
        <v>2</v>
      </c>
      <c r="C18" s="165"/>
      <c r="D18" s="188">
        <v>3</v>
      </c>
      <c r="E18" s="165"/>
      <c r="F18" s="160">
        <v>2</v>
      </c>
      <c r="G18" s="174"/>
      <c r="H18" s="160">
        <v>3</v>
      </c>
      <c r="I18" s="165"/>
      <c r="J18" s="160">
        <v>4</v>
      </c>
      <c r="K18" s="165"/>
      <c r="L18" s="160">
        <v>1</v>
      </c>
      <c r="M18" s="165"/>
      <c r="N18" s="160">
        <v>1</v>
      </c>
      <c r="P18"/>
      <c r="S18" s="25"/>
    </row>
    <row r="19" spans="1:19" ht="12.75" customHeight="1">
      <c r="A19" s="112">
        <v>42681</v>
      </c>
      <c r="B19" s="25">
        <v>3</v>
      </c>
      <c r="C19" s="15"/>
      <c r="D19" s="104">
        <v>3</v>
      </c>
      <c r="E19" s="15"/>
      <c r="F19" s="25">
        <v>2</v>
      </c>
      <c r="G19" s="8"/>
      <c r="H19" s="25">
        <v>5</v>
      </c>
      <c r="I19" s="8"/>
      <c r="J19" s="25">
        <v>6</v>
      </c>
      <c r="K19" s="15"/>
      <c r="L19" s="25">
        <v>2</v>
      </c>
      <c r="M19" s="15"/>
      <c r="N19" s="160">
        <v>3</v>
      </c>
      <c r="P19"/>
      <c r="S19" s="25"/>
    </row>
    <row r="20" spans="1:19" ht="12.75" customHeight="1">
      <c r="A20" s="112">
        <v>42709</v>
      </c>
      <c r="B20" s="25">
        <v>2</v>
      </c>
      <c r="C20" s="15"/>
      <c r="D20" s="104">
        <v>3</v>
      </c>
      <c r="E20" s="15"/>
      <c r="F20" s="25">
        <v>5</v>
      </c>
      <c r="G20" s="11"/>
      <c r="H20" s="25">
        <v>2</v>
      </c>
      <c r="I20" s="15"/>
      <c r="J20" s="25">
        <v>3</v>
      </c>
      <c r="K20" s="15"/>
      <c r="L20" s="25">
        <v>1</v>
      </c>
      <c r="M20" s="15"/>
      <c r="N20" s="25">
        <v>1</v>
      </c>
      <c r="S20" s="160"/>
    </row>
    <row r="21" spans="1:19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  <c r="S21" s="160"/>
    </row>
    <row r="22" spans="1:19" ht="12.75" customHeight="1">
      <c r="A22" s="14"/>
      <c r="B22" s="25"/>
      <c r="C22" s="1"/>
      <c r="D22" s="25"/>
      <c r="E22" s="1"/>
      <c r="F22" s="25"/>
      <c r="G22" s="15"/>
      <c r="H22" s="101"/>
      <c r="I22" s="15"/>
      <c r="J22" s="25"/>
      <c r="K22" s="1"/>
      <c r="L22" s="25"/>
      <c r="M22" s="1"/>
      <c r="N22" s="25"/>
      <c r="S22" s="160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15" s="1" customFormat="1" ht="12.75" customHeight="1">
      <c r="A24" s="14"/>
      <c r="B24" s="25"/>
      <c r="C24" s="25"/>
      <c r="D24" s="104"/>
      <c r="E24" s="25"/>
      <c r="F24" s="25"/>
      <c r="G24" s="15"/>
      <c r="H24" s="25"/>
      <c r="I24" s="15"/>
      <c r="J24" s="25"/>
      <c r="K24" s="15"/>
      <c r="L24" s="25"/>
      <c r="M24" s="15"/>
      <c r="N24" s="25"/>
      <c r="O24" s="13"/>
    </row>
    <row r="25" spans="1:15" s="1" customFormat="1" ht="12.75" customHeight="1">
      <c r="A25" s="14"/>
      <c r="B25" s="25"/>
      <c r="D25" s="25"/>
      <c r="F25" s="25"/>
      <c r="G25" s="15"/>
      <c r="H25" s="25"/>
      <c r="I25" s="15"/>
      <c r="J25" s="25"/>
      <c r="K25" s="15"/>
      <c r="L25" s="25"/>
      <c r="M25" s="15"/>
      <c r="N25" s="25"/>
      <c r="O25" s="13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2"/>
      <c r="B28" s="25"/>
      <c r="C28" s="15"/>
      <c r="D28" s="104"/>
      <c r="E28" s="15"/>
      <c r="F28" s="25"/>
      <c r="G28" s="102"/>
      <c r="H28" s="25"/>
      <c r="I28" s="102"/>
      <c r="J28" s="25"/>
      <c r="K28" s="15"/>
      <c r="L28" s="25"/>
      <c r="M28" s="15"/>
      <c r="N28" s="25"/>
    </row>
    <row r="29" spans="1:14" ht="12.75" customHeight="1">
      <c r="A29" s="112"/>
      <c r="B29" s="25"/>
      <c r="C29" s="1"/>
      <c r="D29" s="25"/>
      <c r="E29" s="1"/>
      <c r="F29" s="25"/>
      <c r="G29" s="102"/>
      <c r="H29" s="25"/>
      <c r="I29" s="102"/>
      <c r="J29" s="25"/>
      <c r="K29" s="15"/>
      <c r="L29" s="25"/>
      <c r="M29" s="15"/>
      <c r="N29" s="25"/>
    </row>
    <row r="30" spans="1:14" ht="12.75" customHeight="1">
      <c r="A30" s="112"/>
      <c r="B30" s="25"/>
      <c r="C30" s="15"/>
      <c r="D30" s="25"/>
      <c r="E30" s="15"/>
      <c r="F30" s="25"/>
      <c r="G30" s="102"/>
      <c r="H30" s="25"/>
      <c r="I30" s="102"/>
      <c r="J30" s="25"/>
      <c r="K30" s="15"/>
      <c r="L30" s="25"/>
      <c r="M30" s="15"/>
      <c r="N30" s="25"/>
    </row>
    <row r="31" spans="1:14" ht="12.75" customHeight="1">
      <c r="A31" s="112"/>
      <c r="B31" s="25"/>
      <c r="C31" s="15"/>
      <c r="D31" s="25"/>
      <c r="E31" s="15"/>
      <c r="F31" s="25"/>
      <c r="G31" s="102"/>
      <c r="H31" s="25"/>
      <c r="I31" s="102"/>
      <c r="J31" s="25"/>
      <c r="K31" s="1"/>
      <c r="L31" s="25"/>
      <c r="M31" s="1"/>
      <c r="N31" s="25"/>
    </row>
    <row r="32" spans="1:14" ht="12.75" customHeight="1">
      <c r="A32" s="112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4"/>
      <c r="E33" s="25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27.75" customHeight="1">
      <c r="A35" s="179" t="s">
        <v>1445</v>
      </c>
      <c r="B35" s="25"/>
      <c r="C35" s="15"/>
      <c r="D35" s="25"/>
      <c r="E35" s="15"/>
      <c r="F35" s="25"/>
      <c r="G35" s="8"/>
      <c r="H35" s="25"/>
      <c r="I35" s="8"/>
      <c r="J35" s="25"/>
      <c r="K35" s="1"/>
      <c r="L35" s="25"/>
      <c r="M35" s="1"/>
      <c r="N35" s="25"/>
    </row>
    <row r="36" spans="1:11" ht="6.75" customHeight="1">
      <c r="A36" s="103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4" ht="15">
      <c r="A37" s="18" t="s">
        <v>40</v>
      </c>
      <c r="B37" s="23">
        <v>39</v>
      </c>
      <c r="C37" s="23"/>
      <c r="D37" s="23">
        <v>39</v>
      </c>
      <c r="E37" s="23"/>
      <c r="F37" s="23">
        <v>39</v>
      </c>
      <c r="G37" s="23"/>
      <c r="H37" s="23">
        <v>39</v>
      </c>
      <c r="I37" s="23"/>
      <c r="J37" s="23">
        <v>39</v>
      </c>
      <c r="K37" s="9"/>
      <c r="L37" s="23">
        <v>39</v>
      </c>
      <c r="N37" s="23">
        <v>39</v>
      </c>
    </row>
    <row r="38" spans="1:14" ht="12" customHeight="1">
      <c r="A38" s="18" t="s">
        <v>27</v>
      </c>
      <c r="B38" s="8">
        <f>COUNTIF(B8:B36,"&gt;39")</f>
        <v>0</v>
      </c>
      <c r="C38" s="8"/>
      <c r="D38" s="8">
        <f>COUNTIF(D8:D36,"&gt;39")</f>
        <v>0</v>
      </c>
      <c r="E38" s="8"/>
      <c r="F38" s="8">
        <f>COUNTIF(F8:F36,"&gt;39")</f>
        <v>0</v>
      </c>
      <c r="G38" s="8"/>
      <c r="H38" s="8">
        <f>COUNTIF(H8:H36,"&gt;39")</f>
        <v>0</v>
      </c>
      <c r="I38" s="8"/>
      <c r="J38" s="8">
        <f>COUNTIF(J8:J36,"&gt;39")</f>
        <v>0</v>
      </c>
      <c r="K38" s="9"/>
      <c r="L38" s="8">
        <f>COUNTIF(L8:L36,"&gt;39")</f>
        <v>0</v>
      </c>
      <c r="N38" s="8">
        <f>COUNTIF(N8:N36,"&gt;39")</f>
        <v>0</v>
      </c>
    </row>
    <row r="39" spans="1:11" ht="6.75" customHeight="1">
      <c r="A39" s="18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4" ht="10.5" customHeight="1">
      <c r="A40" s="18" t="s">
        <v>28</v>
      </c>
      <c r="B40" s="24">
        <v>23</v>
      </c>
      <c r="C40" s="8"/>
      <c r="D40" s="24">
        <v>27</v>
      </c>
      <c r="E40" s="8"/>
      <c r="F40" s="24">
        <v>21</v>
      </c>
      <c r="G40" s="8"/>
      <c r="H40" s="24">
        <v>23</v>
      </c>
      <c r="I40" s="8"/>
      <c r="J40" s="24">
        <v>15</v>
      </c>
      <c r="K40" s="9"/>
      <c r="L40" s="24">
        <v>25</v>
      </c>
      <c r="N40" s="24">
        <v>17</v>
      </c>
    </row>
    <row r="41" spans="1:14" ht="12" customHeight="1">
      <c r="A41" s="18" t="s">
        <v>27</v>
      </c>
      <c r="B41" s="8">
        <f>COUNTIF(B8:B36,"&gt;23")</f>
        <v>0</v>
      </c>
      <c r="C41" s="8"/>
      <c r="D41" s="8">
        <f>COUNTIF(D8:D36,"&gt;27")</f>
        <v>0</v>
      </c>
      <c r="E41" s="8"/>
      <c r="F41" s="8">
        <f>COUNTIF(F8:F36,"&gt;21")</f>
        <v>0</v>
      </c>
      <c r="G41" s="8"/>
      <c r="H41" s="8">
        <f>COUNTIF(H8:H36,"&gt;23")</f>
        <v>0</v>
      </c>
      <c r="I41" s="8"/>
      <c r="J41" s="8">
        <f>COUNTIF(J8:J36,"&gt;15")</f>
        <v>0</v>
      </c>
      <c r="K41" s="9"/>
      <c r="L41" s="8">
        <f>COUNTIF(L8:L36,"&gt;25")</f>
        <v>0</v>
      </c>
      <c r="N41" s="8">
        <f>COUNTIF(N8:N36,"&gt;17")</f>
        <v>0</v>
      </c>
    </row>
    <row r="42" spans="1:14" ht="7.5" customHeight="1">
      <c r="A42" s="18"/>
      <c r="B42" s="8"/>
      <c r="C42" s="8"/>
      <c r="D42" s="8"/>
      <c r="E42" s="8"/>
      <c r="F42" s="8"/>
      <c r="G42" s="8"/>
      <c r="H42" s="8"/>
      <c r="I42" s="8"/>
      <c r="J42" s="8"/>
      <c r="K42" s="9"/>
      <c r="L42" s="8"/>
      <c r="N42" s="8"/>
    </row>
    <row r="43" spans="1:14" ht="10.5" customHeight="1">
      <c r="A43" s="18" t="s">
        <v>29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v>12</v>
      </c>
    </row>
    <row r="44" spans="1:14" ht="10.5" customHeight="1">
      <c r="A44" s="18" t="s">
        <v>30</v>
      </c>
      <c r="B44" s="15">
        <f>MIN(B8:B22)</f>
        <v>1</v>
      </c>
      <c r="C44" s="1"/>
      <c r="D44" s="15">
        <f>MIN(D8:D22)</f>
        <v>3</v>
      </c>
      <c r="E44" s="1"/>
      <c r="F44" s="15">
        <f>MIN(F8:F22)</f>
        <v>1</v>
      </c>
      <c r="G44" s="1"/>
      <c r="H44" s="15">
        <f>MIN(H8:H22)</f>
        <v>2</v>
      </c>
      <c r="I44" s="1"/>
      <c r="J44" s="15">
        <f>MIN(J8:J22)</f>
        <v>2</v>
      </c>
      <c r="K44" s="1"/>
      <c r="L44" s="15">
        <f>MIN(L8:L22)</f>
        <v>1</v>
      </c>
      <c r="M44" s="1"/>
      <c r="N44" s="165" t="s">
        <v>1414</v>
      </c>
    </row>
    <row r="45" spans="1:14" ht="10.5" customHeight="1">
      <c r="A45" s="18" t="s">
        <v>31</v>
      </c>
      <c r="B45" s="15">
        <f>AVERAGE(B8:B22)</f>
        <v>1.6666666666666667</v>
      </c>
      <c r="C45" s="1"/>
      <c r="D45" s="15">
        <f>AVERAGE(D8:D22)</f>
        <v>3</v>
      </c>
      <c r="E45" s="1"/>
      <c r="F45" s="15">
        <f>AVERAGE(F8:F22)</f>
        <v>1.8333333333333333</v>
      </c>
      <c r="G45" s="1"/>
      <c r="H45" s="15">
        <f>AVERAGE(H8:H22)</f>
        <v>3.5833333333333335</v>
      </c>
      <c r="I45" s="1"/>
      <c r="J45" s="15">
        <f>AVERAGE(J8:J22)</f>
        <v>3.25</v>
      </c>
      <c r="K45" s="1"/>
      <c r="L45" s="15">
        <f>AVERAGE(L8:L22)</f>
        <v>1.0833333333333333</v>
      </c>
      <c r="M45" s="1"/>
      <c r="N45" s="165" t="s">
        <v>1414</v>
      </c>
    </row>
    <row r="46" spans="1:14" ht="10.5" customHeight="1">
      <c r="A46" s="18" t="s">
        <v>32</v>
      </c>
      <c r="B46" s="15">
        <f>MAX(B8:B34)</f>
        <v>3</v>
      </c>
      <c r="C46" s="1"/>
      <c r="D46" s="15">
        <f>MAX(D8:D34)</f>
        <v>3</v>
      </c>
      <c r="E46" s="1"/>
      <c r="F46" s="15">
        <f>MAX(F8:F34)</f>
        <v>5</v>
      </c>
      <c r="G46" s="1"/>
      <c r="H46" s="15">
        <f>MAX(H8:H34)</f>
        <v>5</v>
      </c>
      <c r="I46" s="1"/>
      <c r="J46" s="15">
        <f>MAX(J8:J34)</f>
        <v>6</v>
      </c>
      <c r="K46" s="1"/>
      <c r="L46" s="15">
        <f>MAX(L8:L34)</f>
        <v>2</v>
      </c>
      <c r="M46" s="1"/>
      <c r="N46" s="15">
        <f>MAX(N8:N34)</f>
        <v>3</v>
      </c>
    </row>
    <row r="50" spans="1:8" ht="12.75">
      <c r="A50" s="222"/>
      <c r="B50" s="222"/>
      <c r="C50" s="222"/>
      <c r="D50" s="222"/>
      <c r="E50" s="222"/>
      <c r="F50" s="222"/>
      <c r="G50" s="222"/>
      <c r="H50" s="222"/>
    </row>
    <row r="53" spans="1:14" ht="12.75">
      <c r="A53" s="175" t="s">
        <v>1617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7"/>
      <c r="M53" s="176"/>
      <c r="N53" s="177"/>
    </row>
    <row r="54" spans="1:14" ht="8.2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76"/>
      <c r="N54" s="177"/>
    </row>
    <row r="55" spans="1:14" ht="23.25">
      <c r="A55" s="185" t="s">
        <v>1446</v>
      </c>
      <c r="B55" s="177">
        <v>0</v>
      </c>
      <c r="C55" s="177"/>
      <c r="D55" s="177">
        <v>0</v>
      </c>
      <c r="E55" s="177"/>
      <c r="F55" s="177">
        <v>0</v>
      </c>
      <c r="G55" s="177"/>
      <c r="H55" s="177">
        <v>0</v>
      </c>
      <c r="I55" s="177"/>
      <c r="J55" s="177">
        <v>0</v>
      </c>
      <c r="K55" s="177"/>
      <c r="L55" s="177">
        <v>0</v>
      </c>
      <c r="M55" s="177"/>
      <c r="N55" s="177">
        <v>0</v>
      </c>
    </row>
    <row r="56" spans="1:14" ht="23.25">
      <c r="A56" s="185" t="s">
        <v>1447</v>
      </c>
      <c r="B56" s="177">
        <v>0</v>
      </c>
      <c r="C56" s="177"/>
      <c r="D56" s="177">
        <v>0</v>
      </c>
      <c r="E56" s="177"/>
      <c r="F56" s="177">
        <v>0</v>
      </c>
      <c r="G56" s="177"/>
      <c r="H56" s="177">
        <v>0</v>
      </c>
      <c r="I56" s="177"/>
      <c r="J56" s="177">
        <v>0</v>
      </c>
      <c r="K56" s="177"/>
      <c r="L56" s="177">
        <v>0</v>
      </c>
      <c r="M56" s="177"/>
      <c r="N56" s="177">
        <v>0</v>
      </c>
    </row>
    <row r="57" spans="1:14" ht="12.75">
      <c r="A57" s="173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7"/>
      <c r="M57" s="176"/>
      <c r="N57" s="177"/>
    </row>
    <row r="58" spans="1:14" ht="12.75">
      <c r="A58" s="173" t="s">
        <v>29</v>
      </c>
      <c r="B58" s="178">
        <v>12</v>
      </c>
      <c r="C58" s="178"/>
      <c r="D58" s="178">
        <v>12</v>
      </c>
      <c r="E58" s="178"/>
      <c r="F58" s="178">
        <v>13</v>
      </c>
      <c r="G58" s="178"/>
      <c r="H58" s="178">
        <v>12</v>
      </c>
      <c r="I58" s="178"/>
      <c r="J58" s="178">
        <v>12</v>
      </c>
      <c r="K58" s="178"/>
      <c r="L58" s="178">
        <v>12</v>
      </c>
      <c r="M58" s="178"/>
      <c r="N58" s="178">
        <v>12</v>
      </c>
    </row>
    <row r="59" spans="1:14" ht="12.75">
      <c r="A59" s="173" t="s">
        <v>30</v>
      </c>
      <c r="B59" s="178">
        <v>1</v>
      </c>
      <c r="C59" s="178"/>
      <c r="D59" s="178">
        <v>2</v>
      </c>
      <c r="E59" s="178"/>
      <c r="F59" s="178" t="s">
        <v>1414</v>
      </c>
      <c r="G59" s="178"/>
      <c r="H59" s="178">
        <v>2</v>
      </c>
      <c r="I59" s="178"/>
      <c r="J59" s="178">
        <v>1</v>
      </c>
      <c r="K59" s="178"/>
      <c r="L59" s="178" t="s">
        <v>1414</v>
      </c>
      <c r="M59" s="178"/>
      <c r="N59" s="178" t="s">
        <v>1414</v>
      </c>
    </row>
    <row r="60" spans="1:14" ht="12.75">
      <c r="A60" s="173" t="s">
        <v>31</v>
      </c>
      <c r="B60" s="178">
        <v>1.5833333333333333</v>
      </c>
      <c r="C60" s="178"/>
      <c r="D60" s="178">
        <v>3.9166666666666665</v>
      </c>
      <c r="E60" s="178"/>
      <c r="F60" s="178" t="s">
        <v>1567</v>
      </c>
      <c r="G60" s="178"/>
      <c r="H60" s="178">
        <v>2.5</v>
      </c>
      <c r="I60" s="178"/>
      <c r="J60" s="178">
        <v>2.0833333333333335</v>
      </c>
      <c r="K60" s="178"/>
      <c r="L60" s="178" t="s">
        <v>1414</v>
      </c>
      <c r="M60" s="178"/>
      <c r="N60" s="178" t="s">
        <v>1414</v>
      </c>
    </row>
    <row r="61" spans="1:14" ht="12.75">
      <c r="A61" s="173" t="s">
        <v>32</v>
      </c>
      <c r="B61" s="178">
        <v>2</v>
      </c>
      <c r="C61" s="178"/>
      <c r="D61" s="178">
        <v>6</v>
      </c>
      <c r="E61" s="178"/>
      <c r="F61" s="178">
        <v>5</v>
      </c>
      <c r="G61" s="178"/>
      <c r="H61" s="178">
        <v>4</v>
      </c>
      <c r="I61" s="178"/>
      <c r="J61" s="178">
        <v>4</v>
      </c>
      <c r="K61" s="178"/>
      <c r="L61" s="178">
        <v>2</v>
      </c>
      <c r="M61" s="178"/>
      <c r="N61" s="178">
        <v>1</v>
      </c>
    </row>
    <row r="62" spans="1:14" ht="12.75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7"/>
      <c r="M62" s="176"/>
      <c r="N62" s="177"/>
    </row>
    <row r="66" ht="12.75">
      <c r="A66" s="164"/>
    </row>
    <row r="67" spans="1:6" ht="12.75">
      <c r="A67" s="163"/>
      <c r="B67" s="45"/>
      <c r="C67" s="45"/>
      <c r="D67" s="45"/>
      <c r="E67" s="45"/>
      <c r="F67" s="45"/>
    </row>
    <row r="68" spans="1:6" ht="12.75">
      <c r="A68" s="167"/>
      <c r="B68" s="1"/>
      <c r="C68" s="1"/>
      <c r="D68" s="1"/>
      <c r="E68" s="1"/>
      <c r="F68" s="7"/>
    </row>
    <row r="69" spans="1:6" ht="12.75">
      <c r="A69" s="167"/>
      <c r="B69" s="1"/>
      <c r="C69" s="1"/>
      <c r="D69" s="1"/>
      <c r="E69" s="1"/>
      <c r="F69" s="7"/>
    </row>
    <row r="70" ht="12.75">
      <c r="A70" s="167"/>
    </row>
    <row r="71" spans="1:7" ht="12.75">
      <c r="A71" s="187"/>
      <c r="G71" s="1"/>
    </row>
    <row r="72" ht="12.75">
      <c r="G72" s="1"/>
    </row>
  </sheetData>
  <sheetProtection/>
  <mergeCells count="3">
    <mergeCell ref="A2:N2"/>
    <mergeCell ref="A50:H50"/>
    <mergeCell ref="A1:O1"/>
  </mergeCells>
  <conditionalFormatting sqref="L10 J10 H21:H27 L14 D21:D23 B25:B27 N12 H10 D10 J14 N14 F10 B21:B23 L21:L27 F21:F27 J21:J27 D25:D27 D29:D32 D34:D35 B29:B35 L29:L35 H33:H35 J29:J35 F29:F35 N29:N35 B10 N21:N27 B24:E24 C33:E33 B14:F14 N10">
    <cfRule type="expression" priority="17" dxfId="1" stopIfTrue="1">
      <formula>AND(ISNONTEXT(B10),(B10&gt;B$37))</formula>
    </cfRule>
    <cfRule type="expression" priority="18" dxfId="259" stopIfTrue="1">
      <formula>AND(ISNONTEXT(B10),(B10&gt;B$40),(B10&lt;=B$37))</formula>
    </cfRule>
  </conditionalFormatting>
  <conditionalFormatting sqref="N19">
    <cfRule type="expression" priority="7" dxfId="1" stopIfTrue="1">
      <formula>AND(ISNONTEXT(N19),(N19&gt;N$37))</formula>
    </cfRule>
    <cfRule type="expression" priority="8" dxfId="259" stopIfTrue="1">
      <formula>AND(ISNONTEXT(N19),(N19&gt;N$40),(N19&lt;=N$37))</formula>
    </cfRule>
  </conditionalFormatting>
  <conditionalFormatting sqref="N19">
    <cfRule type="expression" priority="5" dxfId="1" stopIfTrue="1">
      <formula>AND(ISNONTEXT(N19),(N19&gt;N$37))</formula>
    </cfRule>
    <cfRule type="expression" priority="6" dxfId="259" stopIfTrue="1">
      <formula>AND(ISNONTEXT(N19),(N19&gt;N$40),(N19&lt;=N$37))</formula>
    </cfRule>
  </conditionalFormatting>
  <conditionalFormatting sqref="S15 S19">
    <cfRule type="expression" priority="1" dxfId="1" stopIfTrue="1">
      <formula>AND(ISNONTEXT(S15),(S15&gt;S$37))</formula>
    </cfRule>
    <cfRule type="expression" priority="2" dxfId="259" stopIfTrue="1">
      <formula>AND(ISNONTEXT(S15),(S15&gt;S$40),(S15&lt;=S$37))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__________________________
All analytical values as mg/dry KG.
NS=No sample; NA=No Analysis; N/R=Not Required; ND=No Data Available&amp;C3 -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6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01" customWidth="1"/>
    <col min="16" max="16384" width="9.140625" style="22" customWidth="1"/>
  </cols>
  <sheetData>
    <row r="1" spans="1:14" ht="12.75">
      <c r="A1" s="221" t="s">
        <v>1557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5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89" t="s">
        <v>1510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7.5" customHeight="1">
      <c r="A7" s="11"/>
      <c r="B7" s="11"/>
      <c r="C7" s="11"/>
      <c r="D7" s="104"/>
      <c r="E7" s="104"/>
      <c r="F7" s="11"/>
      <c r="G7" s="11"/>
      <c r="H7" s="11"/>
      <c r="I7" s="11"/>
      <c r="J7" s="11"/>
      <c r="K7" s="9"/>
    </row>
    <row r="8" spans="1:15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13"/>
    </row>
    <row r="9" spans="1:15" s="1" customFormat="1" ht="12.75" customHeight="1">
      <c r="A9" s="14">
        <v>42373</v>
      </c>
      <c r="B9" s="160">
        <v>58</v>
      </c>
      <c r="C9" s="165"/>
      <c r="D9" s="188">
        <v>119</v>
      </c>
      <c r="E9" s="165"/>
      <c r="F9" s="160">
        <v>94</v>
      </c>
      <c r="G9" s="190"/>
      <c r="H9" s="160">
        <v>90</v>
      </c>
      <c r="I9" s="165"/>
      <c r="J9" s="160">
        <v>39</v>
      </c>
      <c r="K9" s="165"/>
      <c r="L9" s="160">
        <v>38</v>
      </c>
      <c r="M9" s="162"/>
      <c r="N9" s="160">
        <v>18</v>
      </c>
      <c r="O9" s="13"/>
    </row>
    <row r="10" spans="1:15" s="1" customFormat="1" ht="12.75" customHeight="1">
      <c r="A10" s="14">
        <v>42401</v>
      </c>
      <c r="B10" s="25">
        <v>56</v>
      </c>
      <c r="C10" s="15"/>
      <c r="D10" s="25">
        <v>140</v>
      </c>
      <c r="E10" s="15"/>
      <c r="F10" s="25">
        <v>51</v>
      </c>
      <c r="G10" s="15"/>
      <c r="H10" s="101">
        <v>99</v>
      </c>
      <c r="I10" s="15"/>
      <c r="J10" s="25">
        <v>48</v>
      </c>
      <c r="K10" s="15"/>
      <c r="L10" s="25">
        <v>62</v>
      </c>
      <c r="M10" s="15"/>
      <c r="N10" s="25">
        <v>13</v>
      </c>
      <c r="O10" s="13"/>
    </row>
    <row r="11" spans="1:16" s="1" customFormat="1" ht="12.75" customHeight="1">
      <c r="A11" s="153">
        <v>42436</v>
      </c>
      <c r="B11" s="160">
        <v>41</v>
      </c>
      <c r="C11" s="165"/>
      <c r="D11" s="188">
        <v>99</v>
      </c>
      <c r="E11" s="165"/>
      <c r="F11" s="160">
        <v>28</v>
      </c>
      <c r="G11" s="190"/>
      <c r="H11" s="160">
        <v>103</v>
      </c>
      <c r="I11" s="165"/>
      <c r="J11" s="160">
        <v>39</v>
      </c>
      <c r="K11" s="165"/>
      <c r="L11" s="160">
        <v>29</v>
      </c>
      <c r="M11" s="162"/>
      <c r="N11" s="160">
        <v>15</v>
      </c>
      <c r="O11" s="13"/>
      <c r="P11" s="167"/>
    </row>
    <row r="12" spans="1:16" s="1" customFormat="1" ht="12.75" customHeight="1">
      <c r="A12" s="14">
        <v>42464</v>
      </c>
      <c r="B12" s="25">
        <v>36</v>
      </c>
      <c r="C12" s="15"/>
      <c r="D12" s="104">
        <v>92</v>
      </c>
      <c r="E12" s="15"/>
      <c r="F12" s="25">
        <v>40</v>
      </c>
      <c r="G12" s="11"/>
      <c r="H12" s="25">
        <v>95</v>
      </c>
      <c r="I12" s="15"/>
      <c r="J12" s="25">
        <v>41</v>
      </c>
      <c r="K12" s="15"/>
      <c r="L12" s="25">
        <v>25</v>
      </c>
      <c r="M12" s="15"/>
      <c r="N12" s="25">
        <v>13</v>
      </c>
      <c r="O12" s="13"/>
      <c r="P12" s="155"/>
    </row>
    <row r="13" spans="1:16" ht="12.75" customHeight="1">
      <c r="A13" s="14">
        <v>42492</v>
      </c>
      <c r="B13" s="25">
        <v>39</v>
      </c>
      <c r="C13" s="15"/>
      <c r="D13" s="104">
        <v>98</v>
      </c>
      <c r="E13" s="15"/>
      <c r="F13" s="25">
        <v>41</v>
      </c>
      <c r="G13" s="102"/>
      <c r="H13" s="25">
        <v>91</v>
      </c>
      <c r="I13" s="102"/>
      <c r="J13" s="25">
        <v>52</v>
      </c>
      <c r="K13" s="15"/>
      <c r="L13" s="25">
        <v>30</v>
      </c>
      <c r="M13" s="15"/>
      <c r="N13" s="25">
        <v>15</v>
      </c>
      <c r="P13" s="187"/>
    </row>
    <row r="14" spans="1:16" ht="12.75" customHeight="1">
      <c r="A14" s="161">
        <v>42527</v>
      </c>
      <c r="B14" s="160">
        <v>48</v>
      </c>
      <c r="C14" s="165"/>
      <c r="D14" s="188">
        <v>97</v>
      </c>
      <c r="E14" s="165"/>
      <c r="F14" s="160">
        <v>47</v>
      </c>
      <c r="G14" s="190"/>
      <c r="H14" s="160">
        <v>79</v>
      </c>
      <c r="I14" s="165"/>
      <c r="J14" s="160">
        <v>41</v>
      </c>
      <c r="K14" s="165"/>
      <c r="L14" s="160">
        <v>35</v>
      </c>
      <c r="M14" s="162"/>
      <c r="N14" s="160">
        <v>15</v>
      </c>
      <c r="P14" s="187"/>
    </row>
    <row r="15" spans="1:14" ht="12.75" customHeight="1">
      <c r="A15" s="14">
        <v>42555</v>
      </c>
      <c r="B15" s="25">
        <v>49</v>
      </c>
      <c r="C15" s="25"/>
      <c r="D15" s="25">
        <v>98</v>
      </c>
      <c r="E15" s="25"/>
      <c r="F15" s="25">
        <v>87</v>
      </c>
      <c r="G15" s="102"/>
      <c r="H15" s="25">
        <v>89</v>
      </c>
      <c r="I15" s="102"/>
      <c r="J15" s="25">
        <v>46</v>
      </c>
      <c r="K15" s="25"/>
      <c r="L15" s="25">
        <v>37</v>
      </c>
      <c r="M15" s="25"/>
      <c r="N15" s="25">
        <v>14</v>
      </c>
    </row>
    <row r="16" spans="1:14" ht="12.75" customHeight="1">
      <c r="A16" s="14">
        <v>42583</v>
      </c>
      <c r="B16" s="160">
        <v>53</v>
      </c>
      <c r="C16" s="165"/>
      <c r="D16" s="188">
        <v>101</v>
      </c>
      <c r="E16" s="165"/>
      <c r="F16" s="160">
        <v>62</v>
      </c>
      <c r="G16" s="190"/>
      <c r="H16" s="160">
        <v>75</v>
      </c>
      <c r="I16" s="165"/>
      <c r="J16" s="160">
        <v>58</v>
      </c>
      <c r="K16" s="165"/>
      <c r="L16" s="160">
        <v>62</v>
      </c>
      <c r="M16" s="165"/>
      <c r="N16" s="160">
        <v>26</v>
      </c>
    </row>
    <row r="17" spans="1:16" ht="12.75" customHeight="1">
      <c r="A17" s="153">
        <v>42618</v>
      </c>
      <c r="B17" s="160">
        <v>53</v>
      </c>
      <c r="C17" s="165"/>
      <c r="D17" s="188">
        <v>100</v>
      </c>
      <c r="E17" s="165"/>
      <c r="F17" s="160">
        <v>74</v>
      </c>
      <c r="G17" s="190"/>
      <c r="H17" s="160">
        <v>67</v>
      </c>
      <c r="I17" s="165"/>
      <c r="J17" s="160">
        <v>40</v>
      </c>
      <c r="K17" s="165"/>
      <c r="L17" s="160">
        <v>30</v>
      </c>
      <c r="M17" s="162"/>
      <c r="N17" s="160">
        <v>19</v>
      </c>
      <c r="P17" s="157"/>
    </row>
    <row r="18" spans="1:14" ht="12.75" customHeight="1">
      <c r="A18" s="213">
        <v>42646</v>
      </c>
      <c r="B18" s="160">
        <v>51</v>
      </c>
      <c r="C18" s="165"/>
      <c r="D18" s="188">
        <v>97</v>
      </c>
      <c r="E18" s="165" t="s">
        <v>10</v>
      </c>
      <c r="F18" s="160">
        <v>38</v>
      </c>
      <c r="G18" s="190"/>
      <c r="H18" s="160">
        <v>65</v>
      </c>
      <c r="I18" s="165" t="s">
        <v>10</v>
      </c>
      <c r="J18" s="160">
        <v>46</v>
      </c>
      <c r="K18" s="165"/>
      <c r="L18" s="160">
        <v>29</v>
      </c>
      <c r="M18" s="162"/>
      <c r="N18" s="160">
        <v>18</v>
      </c>
    </row>
    <row r="19" spans="1:14" ht="12.75" customHeight="1">
      <c r="A19" s="213">
        <v>42681</v>
      </c>
      <c r="B19" s="160">
        <v>45</v>
      </c>
      <c r="C19" s="165"/>
      <c r="D19" s="188">
        <v>92</v>
      </c>
      <c r="E19" s="213" t="s">
        <v>10</v>
      </c>
      <c r="F19" s="160">
        <v>45</v>
      </c>
      <c r="G19" s="174"/>
      <c r="H19" s="160">
        <v>80</v>
      </c>
      <c r="I19" s="213" t="s">
        <v>10</v>
      </c>
      <c r="J19" s="160">
        <v>52</v>
      </c>
      <c r="K19" s="165"/>
      <c r="L19" s="160">
        <v>29</v>
      </c>
      <c r="M19" s="162"/>
      <c r="N19" s="160" t="s">
        <v>1622</v>
      </c>
    </row>
    <row r="20" spans="1:14" ht="12.75" customHeight="1">
      <c r="A20" s="14">
        <v>42709</v>
      </c>
      <c r="B20" s="25">
        <v>48</v>
      </c>
      <c r="C20" s="15"/>
      <c r="D20" s="25">
        <v>81</v>
      </c>
      <c r="E20" s="15"/>
      <c r="F20" s="25">
        <v>74</v>
      </c>
      <c r="G20" s="15"/>
      <c r="H20" s="102">
        <v>40</v>
      </c>
      <c r="I20" s="165" t="s">
        <v>10</v>
      </c>
      <c r="J20" s="25">
        <v>41</v>
      </c>
      <c r="K20" s="15"/>
      <c r="L20" s="25">
        <v>29</v>
      </c>
      <c r="M20" s="15"/>
      <c r="N20" s="25">
        <v>14</v>
      </c>
    </row>
    <row r="21" spans="1:14" ht="13.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5" s="1" customFormat="1" ht="12.75" customHeight="1">
      <c r="A22" s="14"/>
      <c r="B22" s="25"/>
      <c r="D22" s="25"/>
      <c r="F22" s="25"/>
      <c r="G22" s="102"/>
      <c r="H22" s="102"/>
      <c r="I22" s="102"/>
      <c r="J22" s="25"/>
      <c r="K22" s="15"/>
      <c r="L22" s="25"/>
      <c r="M22" s="15"/>
      <c r="N22" s="25"/>
      <c r="O22" s="13"/>
    </row>
    <row r="23" spans="1:14" ht="12.75" customHeight="1">
      <c r="A23" s="14"/>
      <c r="B23" s="25"/>
      <c r="C23" s="15"/>
      <c r="D23" s="25"/>
      <c r="E23" s="15"/>
      <c r="F23" s="25"/>
      <c r="G23" s="102"/>
      <c r="H23" s="102"/>
      <c r="I23" s="102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02"/>
      <c r="H24" s="102"/>
      <c r="I24" s="102"/>
      <c r="J24" s="25"/>
      <c r="K24" s="1"/>
      <c r="L24" s="25"/>
      <c r="M24" s="1"/>
      <c r="N24" s="25"/>
    </row>
    <row r="25" spans="1:14" ht="12.75" customHeight="1">
      <c r="A25" s="112"/>
      <c r="B25" s="25"/>
      <c r="C25" s="15"/>
      <c r="D25" s="104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2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2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8"/>
      <c r="E30" s="108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4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30" customHeight="1">
      <c r="A32" s="179" t="s">
        <v>1445</v>
      </c>
      <c r="B32" s="25"/>
      <c r="C32" s="15"/>
      <c r="D32" s="25"/>
      <c r="E32" s="15"/>
      <c r="F32" s="25"/>
      <c r="G32" s="104"/>
      <c r="H32" s="25"/>
      <c r="I32" s="15"/>
      <c r="J32" s="25"/>
      <c r="K32" s="1"/>
      <c r="L32" s="25"/>
      <c r="M32" s="1"/>
      <c r="N32" s="25"/>
    </row>
    <row r="33" spans="1:11" ht="8.25" customHeight="1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9"/>
    </row>
    <row r="34" spans="1:14" ht="12.75" customHeight="1">
      <c r="A34" s="18" t="s">
        <v>40</v>
      </c>
      <c r="B34" s="23" t="s">
        <v>35</v>
      </c>
      <c r="C34" s="23"/>
      <c r="D34" s="23" t="s">
        <v>35</v>
      </c>
      <c r="E34" s="23"/>
      <c r="F34" s="23" t="s">
        <v>35</v>
      </c>
      <c r="G34" s="23"/>
      <c r="H34" s="23" t="s">
        <v>35</v>
      </c>
      <c r="I34" s="23"/>
      <c r="J34" s="23" t="s">
        <v>35</v>
      </c>
      <c r="K34" s="9"/>
      <c r="L34" s="23" t="s">
        <v>35</v>
      </c>
      <c r="N34" s="23" t="s">
        <v>35</v>
      </c>
    </row>
    <row r="35" spans="1:14" ht="12.75" customHeight="1">
      <c r="A35" s="18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8"/>
      <c r="N35" s="8"/>
    </row>
    <row r="36" spans="1:11" ht="6.75" customHeight="1">
      <c r="A36" s="1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4" ht="12.75" customHeight="1">
      <c r="A37" s="18" t="s">
        <v>28</v>
      </c>
      <c r="B37" s="24">
        <v>725</v>
      </c>
      <c r="C37" s="8"/>
      <c r="D37" s="24">
        <v>818</v>
      </c>
      <c r="E37" s="8"/>
      <c r="F37" s="24">
        <v>629</v>
      </c>
      <c r="G37" s="8"/>
      <c r="H37" s="24">
        <v>725</v>
      </c>
      <c r="I37" s="8"/>
      <c r="J37" s="24">
        <v>486</v>
      </c>
      <c r="K37" s="9"/>
      <c r="L37" s="24">
        <v>766</v>
      </c>
      <c r="N37" s="24">
        <v>529</v>
      </c>
    </row>
    <row r="38" spans="1:14" ht="12.75" customHeight="1">
      <c r="A38" s="18" t="s">
        <v>27</v>
      </c>
      <c r="B38" s="8">
        <f>COUNTIF(B8:B33,"&gt;725")</f>
        <v>0</v>
      </c>
      <c r="C38" s="8"/>
      <c r="D38" s="8">
        <f>COUNTIF(D8:D33,"&gt;818")</f>
        <v>0</v>
      </c>
      <c r="E38" s="8"/>
      <c r="F38" s="8">
        <f>COUNTIF(F8:F33,"&gt;629")</f>
        <v>0</v>
      </c>
      <c r="G38" s="8"/>
      <c r="H38" s="8">
        <f>COUNTIF(H8:H33,"&gt;725")</f>
        <v>0</v>
      </c>
      <c r="I38" s="8"/>
      <c r="J38" s="8">
        <f>COUNTIF(J8:J33,"&gt;486")</f>
        <v>0</v>
      </c>
      <c r="K38" s="9"/>
      <c r="L38" s="8">
        <f>COUNTIF(L8:L33,"&gt;766")</f>
        <v>0</v>
      </c>
      <c r="N38" s="8">
        <f>COUNTIF(N8:N33,"&gt;529")</f>
        <v>0</v>
      </c>
    </row>
    <row r="39" spans="1:14" ht="9" customHeight="1">
      <c r="A39" s="1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N39" s="8"/>
    </row>
    <row r="40" spans="1:14" ht="12.75" customHeight="1">
      <c r="A40" s="18" t="s">
        <v>29</v>
      </c>
      <c r="B40" s="7">
        <f>COUNT(B3:B22)</f>
        <v>12</v>
      </c>
      <c r="C40" s="1"/>
      <c r="D40" s="7">
        <f>COUNT(D3:D22)</f>
        <v>12</v>
      </c>
      <c r="E40" s="1"/>
      <c r="F40" s="7">
        <f>COUNT(F3:F22)</f>
        <v>12</v>
      </c>
      <c r="G40" s="1"/>
      <c r="H40" s="7">
        <f>COUNT(H3:H22)</f>
        <v>12</v>
      </c>
      <c r="I40" s="1"/>
      <c r="J40" s="7">
        <f>COUNT(J3:J22)</f>
        <v>12</v>
      </c>
      <c r="K40" s="1"/>
      <c r="L40" s="7">
        <f>COUNT(L3:L22)</f>
        <v>12</v>
      </c>
      <c r="M40" s="1"/>
      <c r="N40" s="7">
        <f>COUNT(N3:N22)</f>
        <v>11</v>
      </c>
    </row>
    <row r="41" spans="1:14" ht="12.75" customHeight="1">
      <c r="A41" s="18" t="s">
        <v>30</v>
      </c>
      <c r="B41" s="15">
        <f>MIN(B3:B22)</f>
        <v>36</v>
      </c>
      <c r="C41" s="1"/>
      <c r="D41" s="15">
        <f>MIN(D3:D22)</f>
        <v>81</v>
      </c>
      <c r="E41" s="1"/>
      <c r="F41" s="15">
        <f>MIN(F3:F22)</f>
        <v>28</v>
      </c>
      <c r="G41" s="1"/>
      <c r="H41" s="15">
        <f>MIN(H3:H22)</f>
        <v>40</v>
      </c>
      <c r="I41" s="1"/>
      <c r="J41" s="15">
        <f>MIN(J3:J22)</f>
        <v>39</v>
      </c>
      <c r="K41" s="1"/>
      <c r="L41" s="15">
        <f>MIN(L3:L22)</f>
        <v>25</v>
      </c>
      <c r="M41" s="1"/>
      <c r="N41" s="15">
        <f>MIN(N3:N22)</f>
        <v>13</v>
      </c>
    </row>
    <row r="42" spans="1:14" ht="12.75" customHeight="1">
      <c r="A42" s="18" t="s">
        <v>31</v>
      </c>
      <c r="B42" s="15">
        <f>AVERAGE(B3:B22)</f>
        <v>48.083333333333336</v>
      </c>
      <c r="C42" s="1"/>
      <c r="D42" s="15">
        <f>AVERAGE(D3:D22)</f>
        <v>101.16666666666667</v>
      </c>
      <c r="E42" s="1"/>
      <c r="F42" s="15">
        <f>AVERAGE(F3:F22)</f>
        <v>56.75</v>
      </c>
      <c r="G42" s="1"/>
      <c r="H42" s="15">
        <f>AVERAGE(H3:H22)</f>
        <v>81.08333333333333</v>
      </c>
      <c r="I42" s="1"/>
      <c r="J42" s="15">
        <f>AVERAGE(J3:J22)</f>
        <v>45.25</v>
      </c>
      <c r="K42" s="1"/>
      <c r="L42" s="15">
        <f>AVERAGE(L3:L22)</f>
        <v>36.25</v>
      </c>
      <c r="M42" s="1"/>
      <c r="N42" s="15">
        <f>AVERAGE(N3:N22)</f>
        <v>16.363636363636363</v>
      </c>
    </row>
    <row r="43" spans="1:15" ht="15" customHeight="1">
      <c r="A43" t="s">
        <v>32</v>
      </c>
      <c r="B43" s="102">
        <f>MAX(B3:B22)</f>
        <v>58</v>
      </c>
      <c r="C43" s="102"/>
      <c r="D43" s="102">
        <f>MAX(D3:D22)</f>
        <v>140</v>
      </c>
      <c r="E43" s="102"/>
      <c r="F43" s="102">
        <f>MAX(F3:F22)</f>
        <v>94</v>
      </c>
      <c r="G43" s="102"/>
      <c r="H43" s="102">
        <f>MAX(H3:H22)</f>
        <v>103</v>
      </c>
      <c r="I43" s="102"/>
      <c r="J43" s="102">
        <f>MAX(J3:J22)</f>
        <v>58</v>
      </c>
      <c r="K43" s="102"/>
      <c r="L43" s="102">
        <f>MAX(L3:L22)</f>
        <v>62</v>
      </c>
      <c r="M43" s="102"/>
      <c r="N43" s="102">
        <f>MAX(N3:N22)</f>
        <v>26</v>
      </c>
      <c r="O43" s="202"/>
    </row>
    <row r="44" ht="12.75" customHeight="1">
      <c r="O44" s="202"/>
    </row>
    <row r="45" ht="16.5" customHeight="1"/>
    <row r="46" ht="16.5" customHeight="1"/>
    <row r="47" ht="16.5" customHeight="1"/>
    <row r="48" spans="1:8" ht="16.5" customHeight="1">
      <c r="A48" s="222"/>
      <c r="B48" s="222"/>
      <c r="C48" s="222"/>
      <c r="D48" s="222"/>
      <c r="E48" s="222"/>
      <c r="F48" s="222"/>
      <c r="G48" s="222"/>
      <c r="H48" s="222"/>
    </row>
    <row r="50" ht="12.75">
      <c r="A50" s="175" t="s">
        <v>1617</v>
      </c>
    </row>
    <row r="51" ht="6.75" customHeight="1">
      <c r="A51" s="175"/>
    </row>
    <row r="52" spans="1:14" ht="23.25">
      <c r="A52" s="185" t="s">
        <v>1446</v>
      </c>
      <c r="B52" s="180">
        <v>0</v>
      </c>
      <c r="C52" s="180"/>
      <c r="D52" s="180">
        <v>0</v>
      </c>
      <c r="E52" s="180"/>
      <c r="F52" s="180">
        <v>0</v>
      </c>
      <c r="G52" s="180"/>
      <c r="H52" s="180">
        <v>0</v>
      </c>
      <c r="I52" s="180"/>
      <c r="J52" s="180">
        <v>0</v>
      </c>
      <c r="K52" s="181"/>
      <c r="L52" s="180">
        <v>0</v>
      </c>
      <c r="M52" s="176"/>
      <c r="N52" s="180">
        <v>0</v>
      </c>
    </row>
    <row r="53" spans="1:14" ht="23.25">
      <c r="A53" s="185" t="s">
        <v>1447</v>
      </c>
      <c r="B53" s="180">
        <v>0</v>
      </c>
      <c r="C53" s="180"/>
      <c r="D53" s="180">
        <v>0</v>
      </c>
      <c r="E53" s="180"/>
      <c r="F53" s="180">
        <v>0</v>
      </c>
      <c r="G53" s="180"/>
      <c r="H53" s="180">
        <v>0</v>
      </c>
      <c r="I53" s="180"/>
      <c r="J53" s="180">
        <v>0</v>
      </c>
      <c r="K53" s="181"/>
      <c r="L53" s="180">
        <v>0</v>
      </c>
      <c r="M53" s="176"/>
      <c r="N53" s="180">
        <v>0</v>
      </c>
    </row>
    <row r="54" spans="1:14" ht="12.75">
      <c r="A54" s="173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76"/>
      <c r="N54" s="177"/>
    </row>
    <row r="55" spans="1:14" ht="12.75">
      <c r="A55" s="173" t="s">
        <v>29</v>
      </c>
      <c r="B55" s="178">
        <v>12</v>
      </c>
      <c r="C55" s="178"/>
      <c r="D55" s="178">
        <v>12</v>
      </c>
      <c r="E55" s="178"/>
      <c r="F55" s="178">
        <v>13</v>
      </c>
      <c r="G55" s="178"/>
      <c r="H55" s="178">
        <v>12</v>
      </c>
      <c r="I55" s="178"/>
      <c r="J55" s="178">
        <v>12</v>
      </c>
      <c r="K55" s="178"/>
      <c r="L55" s="178">
        <v>12</v>
      </c>
      <c r="M55" s="178"/>
      <c r="N55" s="178">
        <v>12</v>
      </c>
    </row>
    <row r="56" spans="1:14" ht="12.75">
      <c r="A56" s="173" t="s">
        <v>30</v>
      </c>
      <c r="B56" s="178">
        <v>38</v>
      </c>
      <c r="C56" s="178"/>
      <c r="D56" s="178">
        <v>81</v>
      </c>
      <c r="E56" s="178"/>
      <c r="F56" s="178">
        <v>37</v>
      </c>
      <c r="G56" s="178"/>
      <c r="H56" s="178">
        <v>55</v>
      </c>
      <c r="I56" s="178"/>
      <c r="J56" s="178">
        <v>36</v>
      </c>
      <c r="K56" s="178"/>
      <c r="L56" s="178">
        <v>25</v>
      </c>
      <c r="M56" s="178"/>
      <c r="N56" s="178">
        <v>11</v>
      </c>
    </row>
    <row r="57" spans="1:14" ht="12.75">
      <c r="A57" s="173" t="s">
        <v>31</v>
      </c>
      <c r="B57" s="178">
        <v>52.166666666666664</v>
      </c>
      <c r="C57" s="178"/>
      <c r="D57" s="178">
        <v>101</v>
      </c>
      <c r="E57" s="178"/>
      <c r="F57" s="178">
        <v>59.92307692307692</v>
      </c>
      <c r="G57" s="178"/>
      <c r="H57" s="178">
        <v>86.58333333333333</v>
      </c>
      <c r="I57" s="178"/>
      <c r="J57" s="178">
        <v>47.833333333333336</v>
      </c>
      <c r="K57" s="178"/>
      <c r="L57" s="178">
        <v>36.5</v>
      </c>
      <c r="M57" s="178"/>
      <c r="N57" s="178">
        <v>16.666666666666668</v>
      </c>
    </row>
    <row r="58" spans="1:14" ht="12.75">
      <c r="A58" s="173" t="s">
        <v>32</v>
      </c>
      <c r="B58" s="178">
        <v>67</v>
      </c>
      <c r="C58" s="178"/>
      <c r="D58" s="178">
        <v>113</v>
      </c>
      <c r="E58" s="178"/>
      <c r="F58" s="178">
        <v>151</v>
      </c>
      <c r="G58" s="178"/>
      <c r="H58" s="178">
        <v>106</v>
      </c>
      <c r="I58" s="178"/>
      <c r="J58" s="178">
        <v>59</v>
      </c>
      <c r="K58" s="178"/>
      <c r="L58" s="178">
        <v>45</v>
      </c>
      <c r="M58" s="178"/>
      <c r="N58" s="178">
        <v>36</v>
      </c>
    </row>
    <row r="60" ht="12.75">
      <c r="A60" s="164"/>
    </row>
    <row r="61" ht="12.75">
      <c r="A61" s="164"/>
    </row>
    <row r="62" spans="1:6" ht="12.75">
      <c r="A62" s="163"/>
      <c r="B62" s="45"/>
      <c r="C62" s="45"/>
      <c r="D62" s="45"/>
      <c r="E62" s="45"/>
      <c r="F62" s="45"/>
    </row>
    <row r="63" spans="1:6" ht="12.75">
      <c r="A63" s="167"/>
      <c r="B63" s="1"/>
      <c r="C63" s="1"/>
      <c r="D63" s="1"/>
      <c r="E63" s="1"/>
      <c r="F63" s="7"/>
    </row>
    <row r="64" spans="1:6" ht="12.75">
      <c r="A64" s="167"/>
      <c r="B64" s="1"/>
      <c r="C64" s="1"/>
      <c r="D64" s="1"/>
      <c r="E64" s="1"/>
      <c r="F64" s="7"/>
    </row>
    <row r="65" spans="1:7" ht="12.75">
      <c r="A65" s="167"/>
      <c r="G65" s="1"/>
    </row>
    <row r="66" spans="1:7" ht="12.75">
      <c r="A66" s="187"/>
      <c r="G66" s="1"/>
    </row>
  </sheetData>
  <sheetProtection/>
  <mergeCells count="3">
    <mergeCell ref="A1:N1"/>
    <mergeCell ref="A2:N2"/>
    <mergeCell ref="A48:H48"/>
  </mergeCells>
  <conditionalFormatting sqref="H30:H32 B9:B10 C8:D8 H21 D9:D10 F8:F10 L8:L10 J8:J10 N8:N10 B14:F15 J14:N15 C30 N26:N32 F20:F24 L20:L24 D20:D24 B20:B24 N20:N24 D26:D29 D31:D32 B26:B32 F26:F32 L26:L32 J26:J32 J20:J24 N18 L18 J18 B18 D18 F18 H8:H10">
    <cfRule type="expression" priority="17" dxfId="1" stopIfTrue="1">
      <formula>AND(ISNONTEXT(B8),(B8&gt;B$34))</formula>
    </cfRule>
    <cfRule type="expression" priority="18" dxfId="259" stopIfTrue="1">
      <formula>AND(ISNONTEXT(B8),(B8&gt;B$37),(B8&lt;=B$34))</formula>
    </cfRule>
  </conditionalFormatting>
  <conditionalFormatting sqref="M14">
    <cfRule type="expression" priority="15" dxfId="1" stopIfTrue="1">
      <formula>AND(ISNONTEXT(M14),(M14&gt;M$96))</formula>
    </cfRule>
    <cfRule type="expression" priority="16" dxfId="259" stopIfTrue="1">
      <formula>AND(ISNONTEXT(M14),(M14&gt;M$99),(M14&lt;=M$96))</formula>
    </cfRule>
  </conditionalFormatting>
  <conditionalFormatting sqref="M17">
    <cfRule type="expression" priority="13" dxfId="1" stopIfTrue="1">
      <formula>AND(ISNONTEXT(M17),(M17&gt;M$96))</formula>
    </cfRule>
    <cfRule type="expression" priority="14" dxfId="259" stopIfTrue="1">
      <formula>AND(ISNONTEXT(M17),(M17&gt;M$99),(M17&lt;=M$96))</formula>
    </cfRule>
  </conditionalFormatting>
  <conditionalFormatting sqref="M9">
    <cfRule type="expression" priority="11" dxfId="1" stopIfTrue="1">
      <formula>AND(ISNONTEXT(M9),(M9&gt;M$118))</formula>
    </cfRule>
    <cfRule type="expression" priority="12" dxfId="259" stopIfTrue="1">
      <formula>AND(ISNONTEXT(M9),(M9&gt;M$121),(M9&lt;=M$118))</formula>
    </cfRule>
  </conditionalFormatting>
  <conditionalFormatting sqref="M18">
    <cfRule type="expression" priority="9" dxfId="1" stopIfTrue="1">
      <formula>AND(ISNONTEXT(M18),(M18&gt;M$118))</formula>
    </cfRule>
    <cfRule type="expression" priority="10" dxfId="259" stopIfTrue="1">
      <formula>AND(ISNONTEXT(M18),(M18&gt;M$121),(M18&lt;=M$118))</formula>
    </cfRule>
  </conditionalFormatting>
  <conditionalFormatting sqref="M11">
    <cfRule type="expression" priority="3" dxfId="1" stopIfTrue="1">
      <formula>AND(ISNONTEXT(M11),(M11&gt;M$118))</formula>
    </cfRule>
    <cfRule type="expression" priority="4" dxfId="259" stopIfTrue="1">
      <formula>AND(ISNONTEXT(M11),(M11&gt;M$121),(M11&lt;=M$118))</formula>
    </cfRule>
  </conditionalFormatting>
  <conditionalFormatting sqref="M19">
    <cfRule type="expression" priority="1" dxfId="1" stopIfTrue="1">
      <formula>AND(ISNONTEXT(M19),(M19&gt;M$133))</formula>
    </cfRule>
    <cfRule type="expression" priority="2" dxfId="259" stopIfTrue="1">
      <formula>AND(ISNONTEXT(M19),(M19&gt;M$136),(M19&lt;=M$133))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&amp;L&amp;8LTRST, Nov 7, Cr, NA: the result can't be confirmed
_______________________
All analytical values as mg/dry KG.
NS=No Sample; NA=NoAnalysis; NR=Not Required;ND=No Data Available&amp;C4 -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workbookViewId="0" topLeftCell="A1">
      <selection activeCell="A1" sqref="A1:N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01" customWidth="1"/>
    <col min="16" max="16" width="9.140625" style="22" customWidth="1"/>
  </cols>
  <sheetData>
    <row r="1" spans="1:14" ht="12.75">
      <c r="A1" s="221" t="s">
        <v>1558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6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13"/>
      <c r="P2" s="1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89" t="s">
        <v>1510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205"/>
      <c r="L7" s="206"/>
      <c r="M7" s="201"/>
      <c r="N7" s="206"/>
      <c r="P7" s="201"/>
    </row>
    <row r="8" spans="1:16" ht="12.75" customHeight="1">
      <c r="A8" s="14">
        <v>42373</v>
      </c>
      <c r="B8" s="25">
        <v>354</v>
      </c>
      <c r="C8" s="101"/>
      <c r="D8" s="25">
        <v>344</v>
      </c>
      <c r="E8" s="15"/>
      <c r="F8" s="101">
        <v>365</v>
      </c>
      <c r="G8" s="15"/>
      <c r="H8" s="101">
        <v>567</v>
      </c>
      <c r="I8" s="15"/>
      <c r="J8" s="101">
        <v>323</v>
      </c>
      <c r="K8" s="15"/>
      <c r="L8" s="149">
        <v>639</v>
      </c>
      <c r="M8" s="15"/>
      <c r="N8" s="101">
        <v>311</v>
      </c>
      <c r="O8" s="13"/>
      <c r="P8" s="1"/>
    </row>
    <row r="9" spans="1:16" ht="12.75" customHeight="1">
      <c r="A9" s="14">
        <v>42401</v>
      </c>
      <c r="B9" s="25">
        <v>348</v>
      </c>
      <c r="C9" s="15"/>
      <c r="D9" s="104">
        <v>386</v>
      </c>
      <c r="E9" s="15"/>
      <c r="F9" s="25">
        <v>306</v>
      </c>
      <c r="G9" s="102"/>
      <c r="H9" s="25">
        <v>622</v>
      </c>
      <c r="I9" s="113"/>
      <c r="J9" s="25">
        <v>383</v>
      </c>
      <c r="K9" s="15"/>
      <c r="L9" s="25">
        <v>599</v>
      </c>
      <c r="M9" s="15"/>
      <c r="N9" s="25">
        <v>310</v>
      </c>
      <c r="O9" s="13"/>
      <c r="P9" s="1"/>
    </row>
    <row r="10" spans="1:16" ht="12.75" customHeight="1">
      <c r="A10" s="153">
        <v>42436</v>
      </c>
      <c r="B10" s="160">
        <v>292</v>
      </c>
      <c r="C10" s="165"/>
      <c r="D10" s="188">
        <v>355</v>
      </c>
      <c r="E10" s="165"/>
      <c r="F10" s="160">
        <v>310</v>
      </c>
      <c r="G10" s="102"/>
      <c r="H10" s="160">
        <v>581</v>
      </c>
      <c r="I10" s="102"/>
      <c r="J10" s="160">
        <v>352</v>
      </c>
      <c r="K10" s="165"/>
      <c r="L10" s="160">
        <v>564</v>
      </c>
      <c r="M10" s="162"/>
      <c r="N10" s="160">
        <v>287</v>
      </c>
      <c r="O10" s="13"/>
      <c r="P10" s="1"/>
    </row>
    <row r="11" spans="1:16" ht="12.75" customHeight="1">
      <c r="A11" s="14">
        <v>42464</v>
      </c>
      <c r="B11" s="25">
        <v>281</v>
      </c>
      <c r="C11" s="15"/>
      <c r="D11" s="104">
        <v>350</v>
      </c>
      <c r="E11" s="15"/>
      <c r="F11" s="25">
        <v>270</v>
      </c>
      <c r="G11" s="102"/>
      <c r="H11" s="25">
        <v>577</v>
      </c>
      <c r="I11" s="113"/>
      <c r="J11" s="25">
        <v>377</v>
      </c>
      <c r="K11" s="15"/>
      <c r="L11" s="25">
        <v>537</v>
      </c>
      <c r="M11" s="15"/>
      <c r="N11" s="25">
        <v>303</v>
      </c>
      <c r="O11" s="13"/>
      <c r="P11" s="1"/>
    </row>
    <row r="12" spans="1:16" ht="12.75" customHeight="1">
      <c r="A12" s="14">
        <v>42492</v>
      </c>
      <c r="B12" s="25">
        <v>311</v>
      </c>
      <c r="C12" s="15"/>
      <c r="D12" s="104">
        <v>359</v>
      </c>
      <c r="E12" s="15"/>
      <c r="F12" s="25">
        <v>348</v>
      </c>
      <c r="G12" s="102"/>
      <c r="H12" s="25">
        <v>644</v>
      </c>
      <c r="I12" s="113"/>
      <c r="J12" s="25">
        <v>376</v>
      </c>
      <c r="K12" s="15"/>
      <c r="L12" s="25">
        <v>607</v>
      </c>
      <c r="M12" s="15"/>
      <c r="N12" s="25">
        <v>304</v>
      </c>
      <c r="O12" s="13"/>
      <c r="P12" s="1"/>
    </row>
    <row r="13" spans="1:16" ht="12.75" customHeight="1">
      <c r="A13" s="14">
        <v>42527</v>
      </c>
      <c r="B13" s="25">
        <v>300</v>
      </c>
      <c r="C13" s="15"/>
      <c r="D13" s="104">
        <v>361</v>
      </c>
      <c r="E13" s="15"/>
      <c r="F13" s="25">
        <v>260</v>
      </c>
      <c r="G13" s="15"/>
      <c r="H13" s="25">
        <v>557</v>
      </c>
      <c r="I13" s="15"/>
      <c r="J13" s="25">
        <v>371</v>
      </c>
      <c r="K13" s="15"/>
      <c r="L13" s="104">
        <v>589</v>
      </c>
      <c r="M13" s="15"/>
      <c r="N13" s="25">
        <v>280</v>
      </c>
      <c r="P13" s="187"/>
    </row>
    <row r="14" spans="1:16" ht="12.75" customHeight="1">
      <c r="A14" s="213">
        <v>42555</v>
      </c>
      <c r="B14" s="160">
        <v>320</v>
      </c>
      <c r="C14" s="165"/>
      <c r="D14" s="188">
        <v>363</v>
      </c>
      <c r="E14" s="165"/>
      <c r="F14" s="160">
        <v>416</v>
      </c>
      <c r="G14" s="102"/>
      <c r="H14" s="160">
        <v>593</v>
      </c>
      <c r="I14" s="102"/>
      <c r="J14" s="160">
        <v>383</v>
      </c>
      <c r="K14" s="165"/>
      <c r="L14" s="160">
        <v>811</v>
      </c>
      <c r="M14" s="162"/>
      <c r="N14" s="160">
        <v>375</v>
      </c>
      <c r="P14" s="187"/>
    </row>
    <row r="15" spans="1:16" ht="12.75" customHeight="1">
      <c r="A15" s="14">
        <v>42583</v>
      </c>
      <c r="B15" s="25">
        <v>309</v>
      </c>
      <c r="C15" s="15"/>
      <c r="D15" s="25">
        <v>367</v>
      </c>
      <c r="E15" s="15"/>
      <c r="F15" s="113">
        <v>346</v>
      </c>
      <c r="G15" s="15"/>
      <c r="H15" s="25">
        <v>573</v>
      </c>
      <c r="I15" s="15"/>
      <c r="J15" s="25">
        <v>393</v>
      </c>
      <c r="K15" s="15"/>
      <c r="L15" s="25">
        <v>728</v>
      </c>
      <c r="M15" s="15"/>
      <c r="N15" s="25">
        <v>441</v>
      </c>
      <c r="P15" s="157"/>
    </row>
    <row r="16" spans="1:16" ht="12.75" customHeight="1">
      <c r="A16" s="14">
        <v>42618</v>
      </c>
      <c r="B16" s="160">
        <v>320</v>
      </c>
      <c r="C16" s="165"/>
      <c r="D16" s="188">
        <v>369</v>
      </c>
      <c r="E16" s="165"/>
      <c r="F16" s="188">
        <v>435</v>
      </c>
      <c r="G16" s="102"/>
      <c r="H16" s="160">
        <v>620</v>
      </c>
      <c r="I16" s="113"/>
      <c r="J16" s="160">
        <v>406</v>
      </c>
      <c r="K16" s="165"/>
      <c r="L16" s="160">
        <v>611</v>
      </c>
      <c r="M16" s="165"/>
      <c r="N16" s="188">
        <v>459</v>
      </c>
      <c r="P16" s="157"/>
    </row>
    <row r="17" spans="1:16" ht="12.75" customHeight="1">
      <c r="A17" s="153">
        <v>42646</v>
      </c>
      <c r="B17" s="160">
        <v>332</v>
      </c>
      <c r="C17" s="165"/>
      <c r="D17" s="188">
        <v>412</v>
      </c>
      <c r="E17" s="165"/>
      <c r="F17" s="188">
        <v>360</v>
      </c>
      <c r="G17" s="102"/>
      <c r="H17" s="160">
        <v>667</v>
      </c>
      <c r="I17" s="102"/>
      <c r="J17" s="160">
        <v>476</v>
      </c>
      <c r="K17" s="165"/>
      <c r="L17" s="160">
        <v>779</v>
      </c>
      <c r="M17" s="162"/>
      <c r="N17" s="160">
        <v>435</v>
      </c>
      <c r="O17" s="203"/>
      <c r="P17" s="193"/>
    </row>
    <row r="18" spans="1:14" ht="12.75" customHeight="1">
      <c r="A18" s="213">
        <v>42681</v>
      </c>
      <c r="B18" s="160">
        <v>355</v>
      </c>
      <c r="C18" s="165"/>
      <c r="D18" s="188">
        <v>373</v>
      </c>
      <c r="E18" s="165"/>
      <c r="F18" s="188">
        <v>392</v>
      </c>
      <c r="G18" s="102"/>
      <c r="H18" s="160">
        <v>717</v>
      </c>
      <c r="I18" s="102"/>
      <c r="J18" s="160">
        <v>488</v>
      </c>
      <c r="K18" s="165"/>
      <c r="L18" s="160">
        <v>747</v>
      </c>
      <c r="M18" s="162"/>
      <c r="N18" s="160">
        <v>461</v>
      </c>
    </row>
    <row r="19" spans="1:14" ht="12.75" customHeight="1">
      <c r="A19" s="14">
        <v>42709</v>
      </c>
      <c r="B19" s="25">
        <v>347</v>
      </c>
      <c r="C19" s="15"/>
      <c r="D19" s="25">
        <v>365</v>
      </c>
      <c r="E19" s="15"/>
      <c r="F19" s="104">
        <v>664</v>
      </c>
      <c r="G19" s="15"/>
      <c r="H19" s="101">
        <v>346</v>
      </c>
      <c r="I19" s="15"/>
      <c r="J19" s="25">
        <v>452</v>
      </c>
      <c r="K19" s="15"/>
      <c r="L19" s="25">
        <v>664</v>
      </c>
      <c r="M19" s="15"/>
      <c r="N19" s="25">
        <v>406</v>
      </c>
    </row>
    <row r="20" spans="1:14" ht="12.75" customHeight="1">
      <c r="A20" s="14"/>
      <c r="B20" s="25"/>
      <c r="C20" s="15"/>
      <c r="D20" s="25"/>
      <c r="E20" s="15"/>
      <c r="F20" s="104"/>
      <c r="G20" s="15"/>
      <c r="H20" s="102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"/>
      <c r="D22" s="25"/>
      <c r="E22" s="1"/>
      <c r="F22" s="25"/>
      <c r="G22" s="15"/>
      <c r="H22" s="101"/>
      <c r="I22" s="15"/>
      <c r="J22" s="25"/>
      <c r="K22" s="1"/>
      <c r="L22" s="25"/>
      <c r="M22" s="1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101"/>
      <c r="I23" s="15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101"/>
      <c r="I24" s="15"/>
      <c r="J24" s="25"/>
      <c r="K24" s="15"/>
      <c r="L24" s="25"/>
      <c r="M24" s="15"/>
      <c r="N24" s="25"/>
    </row>
    <row r="25" spans="1:16" ht="12.75" customHeight="1">
      <c r="A25" s="14"/>
      <c r="B25" s="25"/>
      <c r="C25" s="25"/>
      <c r="D25" s="104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P25" s="1"/>
    </row>
    <row r="26" spans="1:16" ht="12.75" customHeight="1">
      <c r="A26" s="14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  <c r="O26" s="13"/>
      <c r="P26" s="1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4"/>
      <c r="B28" s="25"/>
      <c r="C28" s="15"/>
      <c r="D28" s="25"/>
      <c r="E28" s="15"/>
      <c r="F28" s="25"/>
      <c r="G28" s="15"/>
      <c r="H28" s="102"/>
      <c r="I28" s="15"/>
      <c r="J28" s="25"/>
      <c r="K28" s="1"/>
      <c r="L28" s="25"/>
      <c r="M28" s="1"/>
      <c r="N28" s="25"/>
    </row>
    <row r="29" spans="1:14" ht="12.75" customHeight="1">
      <c r="A29" s="112"/>
      <c r="B29" s="25"/>
      <c r="C29" s="15"/>
      <c r="D29" s="104"/>
      <c r="E29" s="15"/>
      <c r="F29" s="25"/>
      <c r="G29" s="15"/>
      <c r="H29" s="25"/>
      <c r="I29" s="140"/>
      <c r="J29" s="25"/>
      <c r="K29" s="15"/>
      <c r="L29" s="25"/>
      <c r="M29" s="15"/>
      <c r="N29" s="25"/>
    </row>
    <row r="30" spans="1:14" ht="12.75" customHeight="1">
      <c r="A30" s="112"/>
      <c r="B30" s="25"/>
      <c r="C30" s="1"/>
      <c r="D30" s="25"/>
      <c r="E30" s="1"/>
      <c r="F30" s="25"/>
      <c r="G30" s="15"/>
      <c r="H30" s="25"/>
      <c r="I30" s="140"/>
      <c r="J30" s="25"/>
      <c r="K30" s="15"/>
      <c r="L30" s="25"/>
      <c r="M30" s="15"/>
      <c r="N30" s="25"/>
    </row>
    <row r="31" spans="1:14" ht="12.75" customHeight="1">
      <c r="A31" s="112"/>
      <c r="B31" s="25"/>
      <c r="C31" s="15"/>
      <c r="D31" s="25"/>
      <c r="E31" s="15"/>
      <c r="F31" s="25"/>
      <c r="G31" s="15"/>
      <c r="H31" s="25"/>
      <c r="I31" s="140"/>
      <c r="J31" s="25"/>
      <c r="K31" s="15"/>
      <c r="L31" s="25"/>
      <c r="M31" s="15"/>
      <c r="N31" s="25"/>
    </row>
    <row r="32" spans="1:14" ht="12.75" customHeight="1">
      <c r="A32" s="112"/>
      <c r="B32" s="25"/>
      <c r="C32" s="15"/>
      <c r="D32" s="25"/>
      <c r="E32" s="15"/>
      <c r="F32" s="25"/>
      <c r="G32" s="15"/>
      <c r="H32" s="25"/>
      <c r="I32" s="140"/>
      <c r="J32" s="25"/>
      <c r="K32" s="1"/>
      <c r="L32" s="25"/>
      <c r="M32" s="1"/>
      <c r="N32" s="25"/>
    </row>
    <row r="33" spans="1:16" ht="12.75" customHeight="1">
      <c r="A33" s="112"/>
      <c r="B33" s="25"/>
      <c r="C33" s="1"/>
      <c r="D33" s="25"/>
      <c r="E33" s="1"/>
      <c r="F33" s="25"/>
      <c r="G33" s="102"/>
      <c r="H33" s="25"/>
      <c r="I33" s="113"/>
      <c r="J33" s="25"/>
      <c r="K33" s="15"/>
      <c r="L33" s="104"/>
      <c r="M33" s="15"/>
      <c r="N33" s="25"/>
      <c r="O33" s="203"/>
      <c r="P33" s="107"/>
    </row>
    <row r="34" spans="1:16" ht="12.75" customHeight="1">
      <c r="A34" s="106"/>
      <c r="B34" s="102"/>
      <c r="C34" s="102"/>
      <c r="D34" s="102"/>
      <c r="E34" s="102"/>
      <c r="F34" s="113"/>
      <c r="G34" s="113"/>
      <c r="H34" s="113"/>
      <c r="I34" s="113"/>
      <c r="J34" s="104"/>
      <c r="K34" s="113"/>
      <c r="L34" s="113"/>
      <c r="M34" s="102"/>
      <c r="N34" s="102"/>
      <c r="O34" s="203"/>
      <c r="P34" s="107"/>
    </row>
    <row r="35" spans="1:16" ht="12.75" customHeight="1">
      <c r="A35" s="106"/>
      <c r="B35" s="25"/>
      <c r="C35" s="1"/>
      <c r="D35" s="25"/>
      <c r="E35" s="1"/>
      <c r="F35" s="25"/>
      <c r="G35" s="113"/>
      <c r="H35" s="113"/>
      <c r="I35" s="113"/>
      <c r="J35" s="25"/>
      <c r="K35" s="15"/>
      <c r="L35" s="104"/>
      <c r="M35" s="15"/>
      <c r="N35" s="25"/>
      <c r="O35" s="203"/>
      <c r="P35" s="107"/>
    </row>
    <row r="36" spans="1:16" ht="29.25" customHeight="1">
      <c r="A36" s="179" t="s">
        <v>1445</v>
      </c>
      <c r="B36" s="25"/>
      <c r="C36" s="15"/>
      <c r="D36" s="25"/>
      <c r="E36" s="15"/>
      <c r="F36" s="25"/>
      <c r="G36" s="113"/>
      <c r="H36" s="113"/>
      <c r="I36" s="113"/>
      <c r="J36" s="25"/>
      <c r="K36" s="1"/>
      <c r="L36" s="104"/>
      <c r="M36" s="1"/>
      <c r="N36" s="25"/>
      <c r="O36" s="203"/>
      <c r="P36" s="107"/>
    </row>
    <row r="37" spans="1:14" ht="7.5" customHeight="1">
      <c r="A37" s="14"/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11"/>
      <c r="M37" s="107"/>
      <c r="N37" s="111"/>
    </row>
    <row r="38" spans="1:14" ht="15">
      <c r="A38" s="18" t="s">
        <v>40</v>
      </c>
      <c r="B38" s="44">
        <v>1500</v>
      </c>
      <c r="C38" s="23"/>
      <c r="D38" s="44">
        <v>1500</v>
      </c>
      <c r="E38" s="23"/>
      <c r="F38" s="44">
        <v>1500</v>
      </c>
      <c r="G38" s="23"/>
      <c r="H38" s="44">
        <v>1500</v>
      </c>
      <c r="I38" s="23"/>
      <c r="J38" s="44">
        <v>1500</v>
      </c>
      <c r="K38" s="9"/>
      <c r="L38" s="44">
        <v>1500</v>
      </c>
      <c r="N38" s="44">
        <v>1500</v>
      </c>
    </row>
    <row r="39" spans="1:14" ht="10.5" customHeight="1">
      <c r="A39" s="18" t="s">
        <v>27</v>
      </c>
      <c r="B39" s="42">
        <f>COUNTIF(B8:B37,"&gt;1500")</f>
        <v>0</v>
      </c>
      <c r="C39" s="8"/>
      <c r="D39" s="42">
        <f>COUNTIF(D8:D37,"&gt;1500")</f>
        <v>0</v>
      </c>
      <c r="E39" s="8"/>
      <c r="F39" s="42">
        <f>COUNTIF(F8:F37,"&gt;1500")</f>
        <v>0</v>
      </c>
      <c r="G39" s="8"/>
      <c r="H39" s="42">
        <f>COUNTIF(H8:H37,"&gt;1500")</f>
        <v>0</v>
      </c>
      <c r="I39" s="8"/>
      <c r="J39" s="42">
        <f>COUNTIF(J8:J37,"&gt;1500")</f>
        <v>0</v>
      </c>
      <c r="K39" s="9"/>
      <c r="L39" s="42">
        <f>COUNTIF(L8:L37,"&gt;1500")</f>
        <v>0</v>
      </c>
      <c r="N39" s="42">
        <f>COUNTIF(N8:N37,"&gt;1500")</f>
        <v>0</v>
      </c>
    </row>
    <row r="40" spans="1:14" ht="6.75" customHeight="1">
      <c r="A40" s="18"/>
      <c r="B40" s="42"/>
      <c r="C40" s="8"/>
      <c r="D40" s="42"/>
      <c r="E40" s="8"/>
      <c r="F40" s="42"/>
      <c r="G40" s="8"/>
      <c r="H40" s="42"/>
      <c r="I40" s="8"/>
      <c r="J40" s="42"/>
      <c r="K40" s="9"/>
      <c r="L40" s="42"/>
      <c r="N40" s="42"/>
    </row>
    <row r="41" spans="1:14" ht="12.75">
      <c r="A41" s="18" t="s">
        <v>28</v>
      </c>
      <c r="B41" s="43">
        <v>906</v>
      </c>
      <c r="C41" s="143"/>
      <c r="D41" s="43">
        <v>1023</v>
      </c>
      <c r="E41" s="8"/>
      <c r="F41" s="43">
        <v>787</v>
      </c>
      <c r="G41" s="8"/>
      <c r="H41" s="43">
        <v>906</v>
      </c>
      <c r="I41" s="8"/>
      <c r="J41" s="43">
        <v>608</v>
      </c>
      <c r="K41" s="9"/>
      <c r="L41" s="43">
        <v>1180</v>
      </c>
      <c r="N41" s="43">
        <v>661</v>
      </c>
    </row>
    <row r="42" spans="1:14" ht="12.75">
      <c r="A42" s="18" t="s">
        <v>27</v>
      </c>
      <c r="B42" s="42">
        <f>COUNTIF(B8:B37,"&gt;906")</f>
        <v>0</v>
      </c>
      <c r="C42" s="8"/>
      <c r="D42" s="42">
        <f>COUNTIF(D8:D37,"&gt;1023")</f>
        <v>0</v>
      </c>
      <c r="E42" s="8"/>
      <c r="F42" s="42">
        <v>0</v>
      </c>
      <c r="G42" s="8"/>
      <c r="H42" s="42">
        <f>COUNTIF(H8:H37,"&gt;906")</f>
        <v>0</v>
      </c>
      <c r="I42" s="8"/>
      <c r="J42" s="42">
        <f>COUNTIF(J8:J37,"&gt;608")</f>
        <v>0</v>
      </c>
      <c r="K42" s="42"/>
      <c r="L42" s="42">
        <f>COUNTIF(L8:L37,"&gt;1180")</f>
        <v>0</v>
      </c>
      <c r="N42" s="42">
        <v>0</v>
      </c>
    </row>
    <row r="43" spans="1:14" ht="6.75" customHeight="1">
      <c r="A43" s="18"/>
      <c r="B43" s="8"/>
      <c r="C43" s="8"/>
      <c r="D43" s="8"/>
      <c r="E43" s="8"/>
      <c r="F43" s="42"/>
      <c r="G43" s="8"/>
      <c r="H43" s="8"/>
      <c r="I43" s="8"/>
      <c r="J43" s="42"/>
      <c r="K43" s="9"/>
      <c r="L43" s="42"/>
      <c r="N43" s="8"/>
    </row>
    <row r="44" spans="1:14" ht="10.5" customHeight="1">
      <c r="A44" s="18" t="s">
        <v>29</v>
      </c>
      <c r="B44" s="7">
        <f>COUNT(B7:B22)</f>
        <v>12</v>
      </c>
      <c r="C44" s="1"/>
      <c r="D44" s="7">
        <f>COUNT(D7:D22)</f>
        <v>12</v>
      </c>
      <c r="E44" s="1"/>
      <c r="F44" s="7">
        <f>COUNT(F7:F22)</f>
        <v>12</v>
      </c>
      <c r="G44" s="1"/>
      <c r="H44" s="7">
        <f>COUNT(H7:H22)</f>
        <v>12</v>
      </c>
      <c r="I44" s="1"/>
      <c r="J44" s="7">
        <f>COUNT(J7:J22)</f>
        <v>12</v>
      </c>
      <c r="K44" s="1"/>
      <c r="L44" s="7">
        <f>COUNT(L7:L22)</f>
        <v>12</v>
      </c>
      <c r="M44" s="1"/>
      <c r="N44" s="7">
        <f>COUNT(N7:N22)</f>
        <v>12</v>
      </c>
    </row>
    <row r="45" spans="1:14" ht="10.5" customHeight="1">
      <c r="A45" s="18" t="s">
        <v>30</v>
      </c>
      <c r="B45" s="15">
        <f>MIN(B7:B22)</f>
        <v>281</v>
      </c>
      <c r="C45" s="1"/>
      <c r="D45" s="15">
        <f>MIN(D7:D22)</f>
        <v>344</v>
      </c>
      <c r="E45" s="1"/>
      <c r="F45" s="15">
        <f>MIN(F7:F22)</f>
        <v>260</v>
      </c>
      <c r="G45" s="1"/>
      <c r="H45" s="15">
        <f>MIN(H7:H22)</f>
        <v>346</v>
      </c>
      <c r="I45" s="1"/>
      <c r="J45" s="15">
        <f>MIN(J7:J22)</f>
        <v>323</v>
      </c>
      <c r="K45" s="1"/>
      <c r="L45" s="15">
        <f>MIN(L7:L22)</f>
        <v>537</v>
      </c>
      <c r="M45" s="1"/>
      <c r="N45" s="15">
        <f>MIN(N7:N22)</f>
        <v>280</v>
      </c>
    </row>
    <row r="46" spans="1:14" ht="10.5" customHeight="1">
      <c r="A46" s="18" t="s">
        <v>31</v>
      </c>
      <c r="B46" s="15">
        <f>AVERAGE(B7:B22)</f>
        <v>322.4166666666667</v>
      </c>
      <c r="C46" s="1"/>
      <c r="D46" s="15">
        <f>AVERAGE(D7:D22)</f>
        <v>367</v>
      </c>
      <c r="E46" s="1"/>
      <c r="F46" s="15">
        <f>AVERAGE(F7:F22)</f>
        <v>372.6666666666667</v>
      </c>
      <c r="G46" s="1"/>
      <c r="H46" s="15">
        <f>AVERAGE(H7:H22)</f>
        <v>588.6666666666666</v>
      </c>
      <c r="I46" s="1"/>
      <c r="J46" s="15">
        <f>AVERAGE(J7:J22)</f>
        <v>398.3333333333333</v>
      </c>
      <c r="K46" s="1"/>
      <c r="L46" s="15">
        <f>AVERAGE(L7:L22)</f>
        <v>656.25</v>
      </c>
      <c r="M46" s="1"/>
      <c r="N46" s="15">
        <f>AVERAGE(N7:N22)</f>
        <v>364.3333333333333</v>
      </c>
    </row>
    <row r="47" spans="1:14" ht="10.5" customHeight="1">
      <c r="A47" s="18" t="s">
        <v>32</v>
      </c>
      <c r="B47" s="15">
        <f>MAX(B7:B22)</f>
        <v>355</v>
      </c>
      <c r="C47" s="1"/>
      <c r="D47" s="15">
        <f>MAX(D7:D22)</f>
        <v>412</v>
      </c>
      <c r="E47" s="1"/>
      <c r="F47" s="15">
        <f>MAX(F7:F22)</f>
        <v>664</v>
      </c>
      <c r="G47" s="1"/>
      <c r="H47" s="15">
        <f>MAX(H7:H22)</f>
        <v>717</v>
      </c>
      <c r="I47" s="1"/>
      <c r="J47" s="15">
        <f>MAX(J7:J22)</f>
        <v>488</v>
      </c>
      <c r="K47" s="1"/>
      <c r="L47" s="15">
        <f>MAX(L7:L22)</f>
        <v>811</v>
      </c>
      <c r="M47" s="1"/>
      <c r="N47" s="15">
        <f>MAX(N7:N22)</f>
        <v>461</v>
      </c>
    </row>
    <row r="51" spans="1:8" ht="12.75">
      <c r="A51" s="222"/>
      <c r="B51" s="222"/>
      <c r="C51" s="222"/>
      <c r="D51" s="222"/>
      <c r="E51" s="222"/>
      <c r="F51" s="222"/>
      <c r="G51" s="222"/>
      <c r="H51" s="222"/>
    </row>
    <row r="54" ht="12.75">
      <c r="A54" s="175" t="s">
        <v>1617</v>
      </c>
    </row>
    <row r="55" ht="7.5" customHeight="1">
      <c r="A55" s="175"/>
    </row>
    <row r="56" spans="1:14" ht="23.25">
      <c r="A56" s="185" t="s">
        <v>1446</v>
      </c>
      <c r="B56" s="177">
        <v>0</v>
      </c>
      <c r="C56" s="177"/>
      <c r="D56" s="177">
        <v>0</v>
      </c>
      <c r="E56" s="177"/>
      <c r="F56" s="177">
        <v>1</v>
      </c>
      <c r="G56" s="177"/>
      <c r="H56" s="177">
        <v>0</v>
      </c>
      <c r="I56" s="177"/>
      <c r="J56" s="177">
        <v>0</v>
      </c>
      <c r="K56" s="177"/>
      <c r="L56" s="177">
        <v>0</v>
      </c>
      <c r="M56" s="177"/>
      <c r="N56" s="177">
        <v>0</v>
      </c>
    </row>
    <row r="57" spans="1:14" ht="23.25">
      <c r="A57" s="185" t="s">
        <v>1447</v>
      </c>
      <c r="B57" s="177">
        <v>0</v>
      </c>
      <c r="C57" s="177"/>
      <c r="D57" s="177">
        <v>0</v>
      </c>
      <c r="E57" s="177"/>
      <c r="F57" s="177">
        <v>2</v>
      </c>
      <c r="G57" s="177"/>
      <c r="H57" s="177">
        <v>0</v>
      </c>
      <c r="I57" s="177"/>
      <c r="J57" s="177">
        <v>0</v>
      </c>
      <c r="K57" s="177"/>
      <c r="L57" s="177">
        <v>0</v>
      </c>
      <c r="M57" s="177"/>
      <c r="N57" s="177">
        <v>0</v>
      </c>
    </row>
    <row r="58" spans="1:14" ht="12.75">
      <c r="A58" s="173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7"/>
      <c r="M58" s="176"/>
      <c r="N58" s="177"/>
    </row>
    <row r="59" spans="1:14" ht="12.75">
      <c r="A59" s="173" t="s">
        <v>29</v>
      </c>
      <c r="B59" s="178">
        <v>12</v>
      </c>
      <c r="C59" s="178"/>
      <c r="D59" s="178">
        <v>12</v>
      </c>
      <c r="E59" s="178"/>
      <c r="F59" s="178">
        <v>13</v>
      </c>
      <c r="G59" s="178"/>
      <c r="H59" s="178">
        <v>12</v>
      </c>
      <c r="I59" s="178"/>
      <c r="J59" s="178">
        <v>12</v>
      </c>
      <c r="K59" s="178"/>
      <c r="L59" s="178">
        <v>12</v>
      </c>
      <c r="M59" s="178"/>
      <c r="N59" s="178">
        <v>12</v>
      </c>
    </row>
    <row r="60" spans="1:14" ht="12.75">
      <c r="A60" s="173" t="s">
        <v>30</v>
      </c>
      <c r="B60" s="178">
        <v>325</v>
      </c>
      <c r="C60" s="178"/>
      <c r="D60" s="178">
        <v>328</v>
      </c>
      <c r="E60" s="178"/>
      <c r="F60" s="178">
        <v>234</v>
      </c>
      <c r="G60" s="178"/>
      <c r="H60" s="178">
        <v>397</v>
      </c>
      <c r="I60" s="178"/>
      <c r="J60" s="178">
        <v>379</v>
      </c>
      <c r="K60" s="178"/>
      <c r="L60" s="178">
        <v>579</v>
      </c>
      <c r="M60" s="178"/>
      <c r="N60" s="178">
        <v>184</v>
      </c>
    </row>
    <row r="61" spans="1:14" ht="12.75">
      <c r="A61" s="173" t="s">
        <v>31</v>
      </c>
      <c r="B61" s="178">
        <v>354.5833333333333</v>
      </c>
      <c r="C61" s="178"/>
      <c r="D61" s="178">
        <v>386.1666666666667</v>
      </c>
      <c r="E61" s="178"/>
      <c r="F61" s="178">
        <v>1182.4615384615386</v>
      </c>
      <c r="G61" s="178"/>
      <c r="H61" s="178">
        <v>629.9166666666666</v>
      </c>
      <c r="I61" s="178"/>
      <c r="J61" s="178">
        <v>422</v>
      </c>
      <c r="K61" s="178"/>
      <c r="L61" s="178">
        <v>682.9166666666666</v>
      </c>
      <c r="M61" s="178"/>
      <c r="N61" s="178">
        <v>333.5833333333333</v>
      </c>
    </row>
    <row r="62" spans="1:14" ht="12.75">
      <c r="A62" s="173" t="s">
        <v>32</v>
      </c>
      <c r="B62" s="178">
        <v>378</v>
      </c>
      <c r="C62" s="178"/>
      <c r="D62" s="178">
        <v>432</v>
      </c>
      <c r="E62" s="178"/>
      <c r="F62" s="178">
        <v>9657</v>
      </c>
      <c r="G62" s="178"/>
      <c r="H62" s="178">
        <v>768</v>
      </c>
      <c r="I62" s="178"/>
      <c r="J62" s="178">
        <v>557</v>
      </c>
      <c r="K62" s="178"/>
      <c r="L62" s="178">
        <v>814</v>
      </c>
      <c r="M62" s="178"/>
      <c r="N62" s="178">
        <v>455</v>
      </c>
    </row>
    <row r="63" spans="1:14" ht="12.7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7"/>
      <c r="M63" s="176"/>
      <c r="N63" s="177"/>
    </row>
    <row r="65" spans="1:12" ht="12.75">
      <c r="A65" s="164"/>
      <c r="L65" s="195" t="s">
        <v>10</v>
      </c>
    </row>
    <row r="66" ht="12.75">
      <c r="A66" s="164"/>
    </row>
    <row r="67" spans="1:6" ht="12.75">
      <c r="A67" s="163"/>
      <c r="B67" s="45"/>
      <c r="C67" s="45"/>
      <c r="D67" s="45"/>
      <c r="E67" s="45"/>
      <c r="F67" s="45"/>
    </row>
    <row r="68" spans="1:7" ht="12.75">
      <c r="A68" s="167"/>
      <c r="B68" s="1"/>
      <c r="C68" s="1"/>
      <c r="D68" s="1"/>
      <c r="E68" s="1"/>
      <c r="F68" s="7"/>
      <c r="G68" s="1"/>
    </row>
    <row r="69" spans="1:7" ht="12.75">
      <c r="A69" s="167"/>
      <c r="B69" s="1"/>
      <c r="C69" s="1"/>
      <c r="D69" s="1"/>
      <c r="E69" s="1"/>
      <c r="F69" s="7"/>
      <c r="G69" s="1"/>
    </row>
    <row r="70" ht="12.75">
      <c r="A70" s="167"/>
    </row>
    <row r="71" ht="12.75">
      <c r="A71" s="187"/>
    </row>
  </sheetData>
  <sheetProtection/>
  <mergeCells count="3">
    <mergeCell ref="A1:N1"/>
    <mergeCell ref="A2:N2"/>
    <mergeCell ref="A51:H51"/>
  </mergeCells>
  <conditionalFormatting sqref="J10 C8:D8 L10 H21:H28 L18:L28 F18:F28 D26:D28 H18:H19 B26:B28 D30:D33 B30:B33 N30:N33 L30:L33 F35:F36 F10 D10 B10 H10 J18:J28 N14:N15 D18:D24 B18:B24 F30:F33 D35:D36 B35:B36 L35:L36 N35:N36 J30:J36 N18:N28 B14:B15 D14:D15 L14:L15 N10 J14:J15 N8 H8 F8 L8 J8 B25:E25">
    <cfRule type="expression" priority="11" dxfId="1" stopIfTrue="1">
      <formula>AND(ISNONTEXT(B8),(B8&gt;B$38))</formula>
    </cfRule>
    <cfRule type="expression" priority="12" dxfId="259" stopIfTrue="1">
      <formula>AND(ISNONTEXT(B8),(B8&gt;B$41),(B8&lt;=B$38))</formula>
    </cfRule>
  </conditionalFormatting>
  <conditionalFormatting sqref="M14">
    <cfRule type="expression" priority="9" dxfId="1" stopIfTrue="1">
      <formula>AND(ISNONTEXT(M14),(M14&gt;M$96))</formula>
    </cfRule>
    <cfRule type="expression" priority="10" dxfId="259" stopIfTrue="1">
      <formula>AND(ISNONTEXT(M14),(M14&gt;M$99),(M14&lt;=M$96))</formula>
    </cfRule>
  </conditionalFormatting>
  <conditionalFormatting sqref="M17">
    <cfRule type="expression" priority="7" dxfId="1" stopIfTrue="1">
      <formula>AND(ISNONTEXT(M17),(M17&gt;M$96))</formula>
    </cfRule>
    <cfRule type="expression" priority="8" dxfId="259" stopIfTrue="1">
      <formula>AND(ISNONTEXT(M17),(M17&gt;M$99),(M17&lt;=M$96))</formula>
    </cfRule>
  </conditionalFormatting>
  <conditionalFormatting sqref="M18">
    <cfRule type="expression" priority="5" dxfId="1" stopIfTrue="1">
      <formula>AND(ISNONTEXT(M18),(M18&gt;M$122))</formula>
    </cfRule>
    <cfRule type="expression" priority="6" dxfId="259" stopIfTrue="1">
      <formula>AND(ISNONTEXT(M18),(M18&gt;M$125),(M18&lt;=M$122))</formula>
    </cfRule>
  </conditionalFormatting>
  <conditionalFormatting sqref="M10">
    <cfRule type="expression" priority="3" dxfId="1" stopIfTrue="1">
      <formula>AND(ISNONTEXT(M10),(M10&gt;M$122))</formula>
    </cfRule>
    <cfRule type="expression" priority="4" dxfId="259" stopIfTrue="1">
      <formula>AND(ISNONTEXT(M10),(M10&gt;M$125),(M10&lt;=M$122))</formula>
    </cfRule>
  </conditionalFormatting>
  <conditionalFormatting sqref="M14">
    <cfRule type="expression" priority="1" dxfId="1" stopIfTrue="1">
      <formula>AND(ISNONTEXT(M14),(M14&gt;M$122))</formula>
    </cfRule>
    <cfRule type="expression" priority="2" dxfId="259" stopIfTrue="1">
      <formula>AND(ISNONTEXT(M14),(M14&gt;M$125),(M14&lt;=M$122))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Available&amp;C5 -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68"/>
  <sheetViews>
    <sheetView workbookViewId="0" topLeftCell="A1">
      <pane xSplit="1" ySplit="7" topLeftCell="B22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N46" sqref="N46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28125" style="45" bestFit="1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10.421875" style="45" customWidth="1"/>
    <col min="15" max="15" width="9.140625" style="199" customWidth="1"/>
    <col min="16" max="16384" width="9.140625" style="45" customWidth="1"/>
  </cols>
  <sheetData>
    <row r="1" spans="1:14" ht="12.75">
      <c r="A1" s="223" t="s">
        <v>1559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5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</row>
    <row r="3" spans="1:14" ht="8.2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6" ht="4.5" customHeight="1">
      <c r="A7" s="11"/>
      <c r="B7" s="49"/>
      <c r="C7" s="49"/>
      <c r="D7" s="49"/>
      <c r="E7" s="49"/>
      <c r="F7" s="49"/>
    </row>
    <row r="8" spans="1:15" s="1" customFormat="1" ht="12.75" customHeight="1">
      <c r="A8" s="14"/>
      <c r="B8" s="160"/>
      <c r="C8" s="165"/>
      <c r="D8" s="188"/>
      <c r="E8" s="165"/>
      <c r="F8" s="160"/>
      <c r="G8" s="102"/>
      <c r="H8" s="160"/>
      <c r="I8" s="102"/>
      <c r="J8" s="160"/>
      <c r="K8" s="165"/>
      <c r="L8" s="160"/>
      <c r="M8" s="165"/>
      <c r="N8" s="160"/>
      <c r="O8" s="13"/>
    </row>
    <row r="9" spans="1:17" s="1" customFormat="1" ht="12.75" customHeight="1">
      <c r="A9" s="14">
        <v>42373</v>
      </c>
      <c r="B9" s="25">
        <v>75</v>
      </c>
      <c r="C9" s="15"/>
      <c r="D9" s="104">
        <v>83</v>
      </c>
      <c r="E9" s="15"/>
      <c r="F9" s="25">
        <v>33</v>
      </c>
      <c r="G9" s="45"/>
      <c r="H9" s="25">
        <v>24</v>
      </c>
      <c r="I9" s="47"/>
      <c r="J9" s="25">
        <v>14</v>
      </c>
      <c r="K9" s="15"/>
      <c r="L9" s="25">
        <v>22</v>
      </c>
      <c r="M9" s="15"/>
      <c r="N9" s="160">
        <v>16</v>
      </c>
      <c r="O9" s="160"/>
      <c r="P9" s="160"/>
      <c r="Q9" s="162"/>
    </row>
    <row r="10" spans="1:17" s="1" customFormat="1" ht="12.75" customHeight="1">
      <c r="A10" s="14">
        <v>42401</v>
      </c>
      <c r="B10" s="25">
        <v>65</v>
      </c>
      <c r="C10" s="15"/>
      <c r="D10" s="25">
        <v>72</v>
      </c>
      <c r="E10" s="15"/>
      <c r="F10" s="25">
        <v>21</v>
      </c>
      <c r="G10" s="15"/>
      <c r="H10" s="101">
        <v>20</v>
      </c>
      <c r="I10" s="15"/>
      <c r="J10" s="25">
        <v>11</v>
      </c>
      <c r="K10" s="15"/>
      <c r="L10" s="25">
        <v>19</v>
      </c>
      <c r="M10" s="15"/>
      <c r="N10" s="160">
        <v>11</v>
      </c>
      <c r="O10" s="160"/>
      <c r="P10" s="160"/>
      <c r="Q10" s="25"/>
    </row>
    <row r="11" spans="1:17" s="1" customFormat="1" ht="12.75" customHeight="1">
      <c r="A11" s="153">
        <v>42436</v>
      </c>
      <c r="B11" s="160">
        <v>56</v>
      </c>
      <c r="C11" s="165"/>
      <c r="D11" s="188">
        <v>50</v>
      </c>
      <c r="E11" s="165"/>
      <c r="F11" s="160">
        <v>22</v>
      </c>
      <c r="G11" s="102"/>
      <c r="H11" s="160">
        <v>20</v>
      </c>
      <c r="I11" s="102"/>
      <c r="J11" s="160">
        <v>14</v>
      </c>
      <c r="K11" s="165"/>
      <c r="L11" s="160">
        <v>18</v>
      </c>
      <c r="M11" s="165"/>
      <c r="N11" s="160" t="s">
        <v>1442</v>
      </c>
      <c r="O11" s="160"/>
      <c r="P11" s="160"/>
      <c r="Q11" s="25"/>
    </row>
    <row r="12" spans="1:17" s="1" customFormat="1" ht="12.75" customHeight="1">
      <c r="A12" s="14">
        <v>42464</v>
      </c>
      <c r="B12" s="25">
        <v>43</v>
      </c>
      <c r="C12" s="15"/>
      <c r="D12" s="104">
        <v>65</v>
      </c>
      <c r="E12" s="15"/>
      <c r="F12" s="25">
        <v>32</v>
      </c>
      <c r="G12" s="45"/>
      <c r="H12" s="25">
        <v>18</v>
      </c>
      <c r="I12" s="47"/>
      <c r="J12" s="25">
        <v>14</v>
      </c>
      <c r="K12" s="15"/>
      <c r="L12" s="25">
        <v>21</v>
      </c>
      <c r="M12" s="15"/>
      <c r="N12" s="25">
        <v>12</v>
      </c>
      <c r="O12" s="25"/>
      <c r="P12" s="160"/>
      <c r="Q12" s="25"/>
    </row>
    <row r="13" spans="1:17" ht="12.75" customHeight="1">
      <c r="A13" s="14">
        <v>42492</v>
      </c>
      <c r="B13" s="25">
        <v>47</v>
      </c>
      <c r="C13" s="15"/>
      <c r="D13" s="104">
        <v>68</v>
      </c>
      <c r="E13" s="15"/>
      <c r="F13" s="25">
        <v>42</v>
      </c>
      <c r="G13" s="15"/>
      <c r="H13" s="25">
        <v>20</v>
      </c>
      <c r="I13" s="15"/>
      <c r="J13" s="25">
        <v>19</v>
      </c>
      <c r="K13" s="15"/>
      <c r="L13" s="25">
        <v>21</v>
      </c>
      <c r="M13" s="15"/>
      <c r="N13" s="25">
        <v>13</v>
      </c>
      <c r="O13" s="25"/>
      <c r="P13" s="160"/>
      <c r="Q13" s="25"/>
    </row>
    <row r="14" spans="1:17" ht="12.75" customHeight="1">
      <c r="A14" s="14">
        <v>42527</v>
      </c>
      <c r="B14" s="25">
        <v>53</v>
      </c>
      <c r="D14" s="25">
        <v>83</v>
      </c>
      <c r="F14" s="25">
        <v>32</v>
      </c>
      <c r="G14" s="15"/>
      <c r="H14" s="25">
        <v>19</v>
      </c>
      <c r="I14" s="15"/>
      <c r="J14" s="25">
        <v>17</v>
      </c>
      <c r="L14" s="25">
        <v>18</v>
      </c>
      <c r="N14" s="25">
        <v>13</v>
      </c>
      <c r="O14" s="25"/>
      <c r="P14" s="160"/>
      <c r="Q14" s="25"/>
    </row>
    <row r="15" spans="1:17" ht="12.75" customHeight="1">
      <c r="A15" s="14">
        <v>42555</v>
      </c>
      <c r="B15" s="25">
        <v>58</v>
      </c>
      <c r="C15" s="15"/>
      <c r="D15" s="25">
        <v>89</v>
      </c>
      <c r="E15" s="15"/>
      <c r="F15" s="160">
        <v>25</v>
      </c>
      <c r="G15" s="15"/>
      <c r="H15" s="25">
        <v>26</v>
      </c>
      <c r="I15" s="15"/>
      <c r="J15" s="25">
        <v>20</v>
      </c>
      <c r="K15" s="15"/>
      <c r="L15" s="25">
        <v>35</v>
      </c>
      <c r="M15" s="15"/>
      <c r="N15" s="25">
        <v>12</v>
      </c>
      <c r="O15" s="25"/>
      <c r="P15" s="160"/>
      <c r="Q15" s="25"/>
    </row>
    <row r="16" spans="1:17" ht="12.75" customHeight="1">
      <c r="A16" s="14">
        <v>42583</v>
      </c>
      <c r="B16" s="160">
        <v>66</v>
      </c>
      <c r="C16" s="165"/>
      <c r="D16" s="188">
        <v>101</v>
      </c>
      <c r="E16" s="165"/>
      <c r="F16" s="188">
        <v>38</v>
      </c>
      <c r="G16" s="163"/>
      <c r="H16" s="160">
        <v>24</v>
      </c>
      <c r="I16" s="191"/>
      <c r="J16" s="160">
        <v>23</v>
      </c>
      <c r="K16" s="165"/>
      <c r="L16" s="160">
        <v>47</v>
      </c>
      <c r="M16" s="165"/>
      <c r="N16" s="160">
        <v>24</v>
      </c>
      <c r="O16" s="160"/>
      <c r="P16" s="25"/>
      <c r="Q16" s="25"/>
    </row>
    <row r="17" spans="1:16" ht="12.75" customHeight="1">
      <c r="A17" s="153">
        <v>42618</v>
      </c>
      <c r="B17" s="25">
        <v>77</v>
      </c>
      <c r="C17" s="165" t="s">
        <v>10</v>
      </c>
      <c r="D17" s="104">
        <v>100</v>
      </c>
      <c r="E17" s="165" t="s">
        <v>10</v>
      </c>
      <c r="F17" s="25">
        <v>28</v>
      </c>
      <c r="H17" s="25">
        <v>25</v>
      </c>
      <c r="I17" s="47"/>
      <c r="J17" s="25">
        <v>16</v>
      </c>
      <c r="K17" s="25"/>
      <c r="L17" s="25">
        <v>18</v>
      </c>
      <c r="M17" s="25"/>
      <c r="N17" s="25">
        <v>21</v>
      </c>
      <c r="O17" s="25"/>
      <c r="P17" s="25"/>
    </row>
    <row r="18" spans="1:18" ht="12.75" customHeight="1">
      <c r="A18" s="213">
        <v>42646</v>
      </c>
      <c r="B18" s="160">
        <v>75</v>
      </c>
      <c r="C18" s="165" t="s">
        <v>10</v>
      </c>
      <c r="D18" s="188">
        <v>91</v>
      </c>
      <c r="E18" s="165" t="s">
        <v>10</v>
      </c>
      <c r="F18" s="160">
        <v>41</v>
      </c>
      <c r="G18" s="102" t="s">
        <v>10</v>
      </c>
      <c r="H18" s="160">
        <v>23</v>
      </c>
      <c r="I18" s="102"/>
      <c r="J18" s="160">
        <v>19</v>
      </c>
      <c r="K18" s="165"/>
      <c r="L18" s="160">
        <v>22</v>
      </c>
      <c r="M18" s="165" t="s">
        <v>10</v>
      </c>
      <c r="N18" s="160">
        <v>18</v>
      </c>
      <c r="O18" s="160"/>
      <c r="P18" s="25"/>
      <c r="R18" s="160"/>
    </row>
    <row r="19" spans="1:18" ht="12.75" customHeight="1">
      <c r="A19" s="14">
        <v>42681</v>
      </c>
      <c r="B19" s="25">
        <v>75</v>
      </c>
      <c r="C19" s="165" t="s">
        <v>10</v>
      </c>
      <c r="D19" s="25">
        <v>86</v>
      </c>
      <c r="E19" s="165" t="s">
        <v>10</v>
      </c>
      <c r="F19" s="25">
        <v>31</v>
      </c>
      <c r="G19" s="165" t="s">
        <v>10</v>
      </c>
      <c r="H19" s="101">
        <v>24</v>
      </c>
      <c r="I19" s="15"/>
      <c r="J19" s="25">
        <v>21</v>
      </c>
      <c r="K19" s="15"/>
      <c r="L19" s="25">
        <v>19</v>
      </c>
      <c r="M19" s="165" t="s">
        <v>10</v>
      </c>
      <c r="N19" s="25">
        <v>19</v>
      </c>
      <c r="O19" s="25"/>
      <c r="P19" s="25"/>
      <c r="R19" s="160"/>
    </row>
    <row r="20" spans="1:18" ht="12.75" customHeight="1">
      <c r="A20" s="14">
        <v>42709</v>
      </c>
      <c r="B20" s="25">
        <v>66</v>
      </c>
      <c r="C20" s="15"/>
      <c r="D20" s="25">
        <v>74</v>
      </c>
      <c r="E20" s="15"/>
      <c r="F20" s="25">
        <v>23</v>
      </c>
      <c r="G20" s="15"/>
      <c r="H20" s="102">
        <v>28</v>
      </c>
      <c r="I20" s="15"/>
      <c r="J20" s="25">
        <v>21</v>
      </c>
      <c r="K20" s="25"/>
      <c r="L20" s="25">
        <v>19</v>
      </c>
      <c r="M20" s="25"/>
      <c r="N20" s="25">
        <v>16</v>
      </c>
      <c r="O20" s="25"/>
      <c r="P20" s="160"/>
      <c r="R20" s="160"/>
    </row>
    <row r="21" spans="1:18" ht="12.75" customHeight="1">
      <c r="A21" s="14"/>
      <c r="B21" s="25"/>
      <c r="C21" s="15"/>
      <c r="D21" s="25"/>
      <c r="E21" s="15"/>
      <c r="F21" s="25"/>
      <c r="G21" s="15"/>
      <c r="H21" s="25"/>
      <c r="I21" s="15"/>
      <c r="J21" s="25"/>
      <c r="K21" s="15"/>
      <c r="L21" s="25"/>
      <c r="M21" s="15"/>
      <c r="N21" s="25"/>
      <c r="P21" s="25"/>
      <c r="R21" s="25"/>
    </row>
    <row r="22" spans="1:16" ht="12.75" customHeight="1">
      <c r="A22" s="14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P22" s="160"/>
    </row>
    <row r="23" spans="1:16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M23" s="1"/>
      <c r="N23" s="25"/>
      <c r="O23" s="218"/>
      <c r="P23" s="25"/>
    </row>
    <row r="24" spans="1:16" ht="12.75" customHeight="1">
      <c r="A24" s="112"/>
      <c r="B24" s="25"/>
      <c r="C24" s="15"/>
      <c r="D24" s="104"/>
      <c r="E24" s="15"/>
      <c r="F24" s="25"/>
      <c r="G24" s="15"/>
      <c r="H24" s="25"/>
      <c r="I24" s="15"/>
      <c r="J24" s="25"/>
      <c r="K24" s="15"/>
      <c r="L24" s="25"/>
      <c r="M24" s="15"/>
      <c r="N24" s="25"/>
      <c r="P24" s="25"/>
    </row>
    <row r="25" spans="1:14" ht="12.75" customHeight="1">
      <c r="A25" s="112"/>
      <c r="B25" s="25"/>
      <c r="C25" s="1"/>
      <c r="D25" s="25"/>
      <c r="E25" s="1"/>
      <c r="F25" s="25"/>
      <c r="G25" s="15"/>
      <c r="H25" s="25"/>
      <c r="I25" s="15"/>
      <c r="J25" s="25"/>
      <c r="K25" s="15"/>
      <c r="L25" s="25"/>
      <c r="M25" s="15"/>
      <c r="N25" s="25"/>
    </row>
    <row r="26" spans="1:16" ht="12.75" customHeight="1">
      <c r="A26" s="112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  <c r="P26" s="105"/>
    </row>
    <row r="27" spans="1:14" ht="12.75" customHeight="1">
      <c r="A27" s="112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2"/>
      <c r="B28" s="25"/>
      <c r="C28" s="1"/>
      <c r="D28" s="25"/>
      <c r="E28" s="1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25"/>
      <c r="D29" s="104"/>
      <c r="E29" s="25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30" customHeight="1">
      <c r="A31" s="179" t="s">
        <v>1445</v>
      </c>
      <c r="B31" s="25"/>
      <c r="C31" s="15"/>
      <c r="D31" s="25"/>
      <c r="E31" s="15"/>
      <c r="F31" s="25"/>
      <c r="G31" s="105"/>
      <c r="H31" s="25"/>
      <c r="I31" s="55"/>
      <c r="J31" s="25"/>
      <c r="K31" s="1"/>
      <c r="L31" s="25"/>
      <c r="M31" s="1"/>
      <c r="N31" s="25"/>
    </row>
    <row r="32" spans="1:14" ht="7.5" customHeight="1">
      <c r="A32" s="103"/>
      <c r="B32" s="51"/>
      <c r="C32" s="51"/>
      <c r="D32" s="47"/>
      <c r="E32" s="47"/>
      <c r="F32" s="47"/>
      <c r="H32" s="47"/>
      <c r="I32" s="47"/>
      <c r="J32" s="47"/>
      <c r="K32" s="47"/>
      <c r="L32" s="47"/>
      <c r="M32" s="47"/>
      <c r="N32" s="47"/>
    </row>
    <row r="33" spans="1:14" ht="15">
      <c r="A33" s="18" t="s">
        <v>40</v>
      </c>
      <c r="B33" s="52">
        <v>300</v>
      </c>
      <c r="C33" s="52"/>
      <c r="D33" s="52">
        <v>300</v>
      </c>
      <c r="E33" s="52"/>
      <c r="F33" s="52">
        <v>300</v>
      </c>
      <c r="H33" s="52">
        <v>300</v>
      </c>
      <c r="J33" s="52">
        <v>300</v>
      </c>
      <c r="L33" s="52">
        <v>300</v>
      </c>
      <c r="N33" s="52">
        <v>300</v>
      </c>
    </row>
    <row r="34" spans="1:14" ht="12.75">
      <c r="A34" s="18" t="s">
        <v>27</v>
      </c>
      <c r="B34" s="47">
        <f>COUNTIF(B8:B32,"&gt;300")</f>
        <v>0</v>
      </c>
      <c r="C34" s="47"/>
      <c r="D34" s="47">
        <f>COUNTIF(D8:D32,"&gt;300")</f>
        <v>0</v>
      </c>
      <c r="E34" s="47"/>
      <c r="F34" s="47">
        <f>COUNTIF(F8:F32,"&gt;300")</f>
        <v>0</v>
      </c>
      <c r="H34" s="47">
        <f>COUNTIF(H8:H32,"&gt;300")</f>
        <v>0</v>
      </c>
      <c r="J34" s="47">
        <f>COUNTIF(J8:J32,"&gt;300")</f>
        <v>0</v>
      </c>
      <c r="L34" s="47">
        <f>COUNTIF(L8:L32,"&gt;300")</f>
        <v>0</v>
      </c>
      <c r="N34" s="47">
        <f>COUNTIF(N8:N32,"&gt;300")</f>
        <v>0</v>
      </c>
    </row>
    <row r="35" spans="1:6" ht="6.75" customHeight="1">
      <c r="A35" s="18"/>
      <c r="B35" s="53"/>
      <c r="C35" s="53"/>
      <c r="D35" s="47"/>
      <c r="E35" s="47"/>
      <c r="F35" s="47"/>
    </row>
    <row r="36" spans="1:14" ht="12.75">
      <c r="A36" s="18" t="s">
        <v>28</v>
      </c>
      <c r="B36" s="50">
        <v>181</v>
      </c>
      <c r="C36" s="54"/>
      <c r="D36" s="50">
        <v>204</v>
      </c>
      <c r="E36" s="47"/>
      <c r="F36" s="50">
        <v>157</v>
      </c>
      <c r="H36" s="50">
        <v>181</v>
      </c>
      <c r="J36" s="50">
        <v>121</v>
      </c>
      <c r="L36" s="50">
        <v>191</v>
      </c>
      <c r="N36" s="50">
        <v>132</v>
      </c>
    </row>
    <row r="37" spans="1:14" ht="12.75">
      <c r="A37" s="18" t="s">
        <v>27</v>
      </c>
      <c r="B37" s="47">
        <f>COUNTIF(B8:B32,"&gt;181")</f>
        <v>0</v>
      </c>
      <c r="C37" s="47"/>
      <c r="D37" s="47">
        <f>COUNTIF(D8:D32,"&gt;204")</f>
        <v>0</v>
      </c>
      <c r="E37" s="47"/>
      <c r="F37" s="47">
        <f>COUNTIF(F8:F32,"&gt;157")</f>
        <v>0</v>
      </c>
      <c r="H37" s="47">
        <f>COUNTIF(H8:H32,"&gt;181")</f>
        <v>0</v>
      </c>
      <c r="J37" s="47">
        <f>COUNTIF(J8:J32,"&gt;121")</f>
        <v>0</v>
      </c>
      <c r="L37" s="47">
        <f>COUNTIF(L8:L32,"&gt;191")</f>
        <v>0</v>
      </c>
      <c r="N37" s="47">
        <f>COUNTIF(N8:N32,"&gt;132")</f>
        <v>0</v>
      </c>
    </row>
    <row r="38" spans="1:14" ht="6.75" customHeight="1">
      <c r="A38" s="18"/>
      <c r="B38" s="53"/>
      <c r="C38" s="53"/>
      <c r="D38" s="47"/>
      <c r="E38" s="47"/>
      <c r="F38" s="47"/>
      <c r="H38" s="47"/>
      <c r="J38" s="47"/>
      <c r="L38" s="47"/>
      <c r="N38" s="47"/>
    </row>
    <row r="39" spans="1:15" s="22" customFormat="1" ht="12.75" customHeight="1">
      <c r="A39" s="18" t="s">
        <v>29</v>
      </c>
      <c r="B39" s="7">
        <f>COUNT(B3:B32)</f>
        <v>12</v>
      </c>
      <c r="C39" s="1"/>
      <c r="D39" s="7">
        <f>COUNT(D3:D32)</f>
        <v>12</v>
      </c>
      <c r="E39" s="1"/>
      <c r="F39" s="7">
        <f>COUNT(F3:F32)</f>
        <v>12</v>
      </c>
      <c r="G39" s="1"/>
      <c r="H39" s="7">
        <f>COUNT(H3:H32)</f>
        <v>12</v>
      </c>
      <c r="I39" s="1"/>
      <c r="J39" s="7">
        <f>COUNT(J3:J32)</f>
        <v>12</v>
      </c>
      <c r="K39" s="1"/>
      <c r="L39" s="7">
        <f>COUNT(L3:L32)</f>
        <v>12</v>
      </c>
      <c r="M39" s="1"/>
      <c r="N39" s="7">
        <v>12</v>
      </c>
      <c r="O39" s="201"/>
    </row>
    <row r="40" spans="1:15" s="22" customFormat="1" ht="14.25" customHeight="1">
      <c r="A40" s="18" t="s">
        <v>30</v>
      </c>
      <c r="B40" s="15">
        <f>MIN(B3:B32)</f>
        <v>43</v>
      </c>
      <c r="C40" s="1"/>
      <c r="D40" s="15">
        <f>MIN(D3:D32)</f>
        <v>50</v>
      </c>
      <c r="E40" s="1"/>
      <c r="F40" s="15">
        <f>MIN(F3:F32)</f>
        <v>21</v>
      </c>
      <c r="G40" s="1"/>
      <c r="H40" s="15">
        <f>MIN(H3:H32)</f>
        <v>18</v>
      </c>
      <c r="I40" s="1"/>
      <c r="J40" s="15">
        <f>MIN(J3:J32)</f>
        <v>11</v>
      </c>
      <c r="K40" s="1"/>
      <c r="L40" s="15">
        <f>MIN(L3:L32)</f>
        <v>18</v>
      </c>
      <c r="M40" s="1"/>
      <c r="N40" s="165" t="s">
        <v>1442</v>
      </c>
      <c r="O40" s="201"/>
    </row>
    <row r="41" spans="1:15" s="22" customFormat="1" ht="12.75" customHeight="1">
      <c r="A41" s="18" t="s">
        <v>31</v>
      </c>
      <c r="B41" s="15">
        <f>AVERAGE(B3:B32)</f>
        <v>63</v>
      </c>
      <c r="C41" s="1"/>
      <c r="D41" s="15">
        <f>AVERAGE(D3:D32)</f>
        <v>80.16666666666667</v>
      </c>
      <c r="E41" s="1"/>
      <c r="F41" s="15">
        <f>AVERAGE(F3:F32)</f>
        <v>30.666666666666668</v>
      </c>
      <c r="G41" s="1"/>
      <c r="H41" s="15">
        <f>AVERAGE(H3:H32)</f>
        <v>22.583333333333332</v>
      </c>
      <c r="I41" s="1"/>
      <c r="J41" s="15">
        <f>AVERAGE(J3:J32)</f>
        <v>17.416666666666668</v>
      </c>
      <c r="K41" s="1"/>
      <c r="L41" s="15">
        <f>AVERAGE(L3:L32)</f>
        <v>23.25</v>
      </c>
      <c r="M41" s="1"/>
      <c r="N41" s="165" t="s">
        <v>1669</v>
      </c>
      <c r="O41" s="201"/>
    </row>
    <row r="42" spans="1:15" s="22" customFormat="1" ht="12.75" customHeight="1">
      <c r="A42" s="18" t="s">
        <v>32</v>
      </c>
      <c r="B42" s="15">
        <f>MAX(B3:B32)</f>
        <v>77</v>
      </c>
      <c r="C42" s="1"/>
      <c r="D42" s="15">
        <f>MAX(D3:D32)</f>
        <v>101</v>
      </c>
      <c r="E42" s="1"/>
      <c r="F42" s="15">
        <f>MAX(F3:F32)</f>
        <v>42</v>
      </c>
      <c r="G42" s="1"/>
      <c r="H42" s="15">
        <f>MAX(H3:H32)</f>
        <v>28</v>
      </c>
      <c r="I42" s="1"/>
      <c r="J42" s="15">
        <f>MAX(J3:J32)</f>
        <v>23</v>
      </c>
      <c r="K42" s="1"/>
      <c r="L42" s="15">
        <f>MAX(L3:L32)</f>
        <v>47</v>
      </c>
      <c r="M42" s="1"/>
      <c r="N42" s="15">
        <f>MAX(N3:N32)</f>
        <v>24</v>
      </c>
      <c r="O42" s="201"/>
    </row>
    <row r="43" spans="1:3" ht="12.75">
      <c r="A43" s="53"/>
      <c r="B43" s="53"/>
      <c r="C43" s="53"/>
    </row>
    <row r="44" spans="1:3" ht="12.75">
      <c r="A44" s="53"/>
      <c r="B44" s="53"/>
      <c r="C44" s="53"/>
    </row>
    <row r="46" spans="1:8" ht="12.75">
      <c r="A46" s="222"/>
      <c r="B46" s="222"/>
      <c r="C46" s="222"/>
      <c r="D46" s="222"/>
      <c r="E46" s="222"/>
      <c r="F46" s="222"/>
      <c r="G46" s="222"/>
      <c r="H46" s="222"/>
    </row>
    <row r="47" ht="12.75">
      <c r="N47" s="163" t="s">
        <v>10</v>
      </c>
    </row>
    <row r="49" ht="12.75">
      <c r="A49" s="175" t="s">
        <v>1617</v>
      </c>
    </row>
    <row r="50" ht="6.75" customHeight="1">
      <c r="A50" s="175"/>
    </row>
    <row r="51" spans="1:14" ht="23.25">
      <c r="A51" s="185" t="s">
        <v>1446</v>
      </c>
      <c r="B51" s="182">
        <v>0</v>
      </c>
      <c r="C51" s="182"/>
      <c r="D51" s="182">
        <v>0</v>
      </c>
      <c r="E51" s="182"/>
      <c r="F51" s="182">
        <v>1</v>
      </c>
      <c r="G51" s="182"/>
      <c r="H51" s="182">
        <v>0</v>
      </c>
      <c r="I51" s="182"/>
      <c r="J51" s="182">
        <v>0</v>
      </c>
      <c r="K51" s="182"/>
      <c r="L51" s="182">
        <v>0</v>
      </c>
      <c r="M51" s="182"/>
      <c r="N51" s="182">
        <v>0</v>
      </c>
    </row>
    <row r="52" spans="1:14" ht="23.25">
      <c r="A52" s="185" t="s">
        <v>1447</v>
      </c>
      <c r="B52" s="182">
        <v>0</v>
      </c>
      <c r="C52" s="182"/>
      <c r="D52" s="182">
        <v>0</v>
      </c>
      <c r="E52" s="182"/>
      <c r="F52" s="182">
        <v>1</v>
      </c>
      <c r="G52" s="182"/>
      <c r="H52" s="182">
        <v>0</v>
      </c>
      <c r="I52" s="182"/>
      <c r="J52" s="182">
        <v>0</v>
      </c>
      <c r="K52" s="182"/>
      <c r="L52" s="182">
        <v>0</v>
      </c>
      <c r="M52" s="182"/>
      <c r="N52" s="182">
        <v>0</v>
      </c>
    </row>
    <row r="53" spans="1:14" ht="12.75">
      <c r="A53" s="17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  <row r="54" spans="1:14" ht="12.75">
      <c r="A54" s="173" t="s">
        <v>29</v>
      </c>
      <c r="B54" s="184">
        <v>12</v>
      </c>
      <c r="C54" s="184"/>
      <c r="D54" s="184">
        <v>12</v>
      </c>
      <c r="E54" s="184"/>
      <c r="F54" s="184">
        <v>13</v>
      </c>
      <c r="G54" s="184"/>
      <c r="H54" s="184">
        <v>12</v>
      </c>
      <c r="I54" s="184"/>
      <c r="J54" s="184">
        <v>12</v>
      </c>
      <c r="K54" s="184"/>
      <c r="L54" s="184">
        <v>12</v>
      </c>
      <c r="M54" s="184"/>
      <c r="N54" s="184">
        <v>12</v>
      </c>
    </row>
    <row r="55" spans="1:14" ht="12.75">
      <c r="A55" s="173" t="s">
        <v>30</v>
      </c>
      <c r="B55" s="184">
        <v>43</v>
      </c>
      <c r="C55" s="184"/>
      <c r="D55" s="184">
        <v>52</v>
      </c>
      <c r="E55" s="184"/>
      <c r="F55" s="184">
        <v>20</v>
      </c>
      <c r="G55" s="184"/>
      <c r="H55" s="184">
        <v>17</v>
      </c>
      <c r="I55" s="184"/>
      <c r="J55" s="184">
        <v>11</v>
      </c>
      <c r="K55" s="184"/>
      <c r="L55" s="184">
        <v>16</v>
      </c>
      <c r="M55" s="184"/>
      <c r="N55" s="184" t="s">
        <v>1442</v>
      </c>
    </row>
    <row r="56" spans="1:14" ht="12.75">
      <c r="A56" s="173" t="s">
        <v>31</v>
      </c>
      <c r="B56" s="184">
        <v>62.416666666666664</v>
      </c>
      <c r="C56" s="184"/>
      <c r="D56" s="184">
        <v>83.75</v>
      </c>
      <c r="E56" s="184"/>
      <c r="F56" s="184">
        <v>97.46153846153847</v>
      </c>
      <c r="G56" s="184"/>
      <c r="H56" s="184">
        <v>23.5</v>
      </c>
      <c r="I56" s="184"/>
      <c r="J56" s="184">
        <v>16</v>
      </c>
      <c r="K56" s="184"/>
      <c r="L56" s="184">
        <v>21.416666666666668</v>
      </c>
      <c r="M56" s="184"/>
      <c r="N56" s="184" t="s">
        <v>1569</v>
      </c>
    </row>
    <row r="57" spans="1:14" ht="12.75">
      <c r="A57" s="173" t="s">
        <v>32</v>
      </c>
      <c r="B57" s="184">
        <v>84</v>
      </c>
      <c r="C57" s="184"/>
      <c r="D57" s="184">
        <v>117</v>
      </c>
      <c r="E57" s="184"/>
      <c r="F57" s="184">
        <v>727</v>
      </c>
      <c r="G57" s="184"/>
      <c r="H57" s="184">
        <v>28</v>
      </c>
      <c r="I57" s="184"/>
      <c r="J57" s="184">
        <v>20</v>
      </c>
      <c r="K57" s="184"/>
      <c r="L57" s="184">
        <v>32</v>
      </c>
      <c r="M57" s="184"/>
      <c r="N57" s="184">
        <v>44</v>
      </c>
    </row>
    <row r="58" spans="1:14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</row>
    <row r="60" ht="12.75">
      <c r="A60" s="164"/>
    </row>
    <row r="61" ht="12.75">
      <c r="A61" s="164"/>
    </row>
    <row r="62" ht="12.75">
      <c r="A62" s="163"/>
    </row>
    <row r="63" ht="12.75">
      <c r="A63" s="163"/>
    </row>
    <row r="64" spans="1:6" ht="12.75">
      <c r="A64" s="167"/>
      <c r="B64" s="1"/>
      <c r="C64" s="1"/>
      <c r="D64" s="1"/>
      <c r="E64" s="1"/>
      <c r="F64" s="7"/>
    </row>
    <row r="65" spans="1:6" ht="12.75">
      <c r="A65" s="167"/>
      <c r="B65" s="1"/>
      <c r="C65" s="1"/>
      <c r="D65" s="1"/>
      <c r="E65" s="1"/>
      <c r="F65" s="7"/>
    </row>
    <row r="66" ht="12.75">
      <c r="A66" s="167"/>
    </row>
    <row r="67" spans="1:7" ht="12.75">
      <c r="A67" s="187"/>
      <c r="G67" s="1"/>
    </row>
    <row r="68" ht="12.75">
      <c r="G68" s="1"/>
    </row>
  </sheetData>
  <sheetProtection/>
  <mergeCells count="3">
    <mergeCell ref="A1:N1"/>
    <mergeCell ref="A2:N2"/>
    <mergeCell ref="A46:H46"/>
  </mergeCells>
  <conditionalFormatting sqref="D10 H19 J19:J23 C29:E29 F10 L10 J10 N10 H10 B19:B23 D19:D23 F19:F23 N19:N21 K20:N20 N14:N15 H21:H23 H29:H31 D25:D28 N25:N31 D30:D31 B25:B31 F25:F31 L25:L31 J25:J31 N23 F14:F15 B14:B15 D14:D15 L14:L15 J14:J15 B10 L19:L22">
    <cfRule type="expression" priority="31" dxfId="1" stopIfTrue="1">
      <formula>AND(ISNONTEXT(B10),(B10&gt;B$33))</formula>
    </cfRule>
    <cfRule type="expression" priority="32" dxfId="259" stopIfTrue="1">
      <formula>AND(ISNONTEXT(B10),(B10&gt;B$36),(B10&lt;=B$33))</formula>
    </cfRule>
  </conditionalFormatting>
  <conditionalFormatting sqref="P14 P18 P12">
    <cfRule type="expression" priority="19" dxfId="1" stopIfTrue="1">
      <formula>AND(ISNONTEXT(P12),(P12&gt;P$33))</formula>
    </cfRule>
    <cfRule type="expression" priority="20" dxfId="259" stopIfTrue="1">
      <formula>AND(ISNONTEXT(P12),(P12&gt;P$36),(P12&lt;=P$33))</formula>
    </cfRule>
  </conditionalFormatting>
  <conditionalFormatting sqref="P11 P15:P16 P9">
    <cfRule type="expression" priority="17" dxfId="1" stopIfTrue="1">
      <formula>AND(ISNONTEXT(P9),(P9&gt;P$33))</formula>
    </cfRule>
    <cfRule type="expression" priority="18" dxfId="259" stopIfTrue="1">
      <formula>AND(ISNONTEXT(P9),(P9&gt;P$36),(P9&lt;=P$33))</formula>
    </cfRule>
  </conditionalFormatting>
  <conditionalFormatting sqref="Q11 Q15:Q16 Q9">
    <cfRule type="expression" priority="15" dxfId="1" stopIfTrue="1">
      <formula>AND(ISNONTEXT(Q9),(Q9&gt;Q$33))</formula>
    </cfRule>
    <cfRule type="expression" priority="16" dxfId="259" stopIfTrue="1">
      <formula>AND(ISNONTEXT(Q9),(Q9&gt;Q$36),(Q9&lt;=Q$33))</formula>
    </cfRule>
  </conditionalFormatting>
  <conditionalFormatting sqref="P12 P16">
    <cfRule type="expression" priority="13" dxfId="1" stopIfTrue="1">
      <formula>AND(ISNONTEXT(P12),(P12&gt;P$33))</formula>
    </cfRule>
    <cfRule type="expression" priority="14" dxfId="259" stopIfTrue="1">
      <formula>AND(ISNONTEXT(P12),(P12&gt;P$36),(P12&lt;=P$33))</formula>
    </cfRule>
  </conditionalFormatting>
  <conditionalFormatting sqref="P11 P15:P16">
    <cfRule type="expression" priority="11" dxfId="1" stopIfTrue="1">
      <formula>AND(ISNONTEXT(P11),(P11&gt;P$33))</formula>
    </cfRule>
    <cfRule type="expression" priority="12" dxfId="259" stopIfTrue="1">
      <formula>AND(ISNONTEXT(P11),(P11&gt;P$36),(P11&lt;=P$33))</formula>
    </cfRule>
  </conditionalFormatting>
  <conditionalFormatting sqref="P14 P23:P24 P18:P19">
    <cfRule type="expression" priority="9" dxfId="1" stopIfTrue="1">
      <formula>AND(ISNONTEXT(P14),(P14&gt;P$33))</formula>
    </cfRule>
    <cfRule type="expression" priority="10" dxfId="259" stopIfTrue="1">
      <formula>AND(ISNONTEXT(P14),(P14&gt;P$36),(P14&lt;=P$33))</formula>
    </cfRule>
  </conditionalFormatting>
  <conditionalFormatting sqref="R19:R21">
    <cfRule type="expression" priority="7" dxfId="1" stopIfTrue="1">
      <formula>AND(ISNONTEXT(R19),(R19&gt;Q$33))</formula>
    </cfRule>
    <cfRule type="expression" priority="8" dxfId="259" stopIfTrue="1">
      <formula>AND(ISNONTEXT(R19),(R19&gt;Q$36),(R19&lt;=Q$33))</formula>
    </cfRule>
  </conditionalFormatting>
  <conditionalFormatting sqref="O17">
    <cfRule type="expression" priority="5" dxfId="1" stopIfTrue="1">
      <formula>AND(ISNONTEXT(O17),(O17&gt;O$38))</formula>
    </cfRule>
    <cfRule type="expression" priority="6" dxfId="259" stopIfTrue="1">
      <formula>AND(ISNONTEXT(O17),(O17&gt;O$41),(O17&lt;=O$38))</formula>
    </cfRule>
  </conditionalFormatting>
  <conditionalFormatting sqref="O10 O14">
    <cfRule type="expression" priority="3" dxfId="1" stopIfTrue="1">
      <formula>AND(ISNONTEXT(O10),(O10&gt;O$33))</formula>
    </cfRule>
    <cfRule type="expression" priority="4" dxfId="259" stopIfTrue="1">
      <formula>AND(ISNONTEXT(O10),(O10&gt;O$36),(O10&lt;=O$33))</formula>
    </cfRule>
  </conditionalFormatting>
  <conditionalFormatting sqref="O10 O19:O20 O14:O15">
    <cfRule type="expression" priority="1" dxfId="1" stopIfTrue="1">
      <formula>AND(ISNONTEXT(O10),(O10&gt;O$33))</formula>
    </cfRule>
    <cfRule type="expression" priority="2" dxfId="259" stopIfTrue="1">
      <formula>AND(ISNONTEXT(O10),(O10&gt;O$36),(O10&lt;=O$33))</formula>
    </cfRule>
  </conditionalFormatting>
  <printOptions horizontalCentered="1"/>
  <pageMargins left="0.75" right="0.5" top="0.44" bottom="0.63" header="0.24" footer="0.15"/>
  <pageSetup firstPageNumber="1" useFirstPageNumber="1" orientation="portrait" scale="77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
&amp;C6 -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workbookViewId="0" topLeftCell="A1">
      <pane xSplit="1" topLeftCell="B1" activePane="topRight" state="frozen"/>
      <selection pane="topLeft" activeCell="N16" sqref="N16"/>
      <selection pane="top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9" customWidth="1"/>
    <col min="16" max="16384" width="9.140625" style="45" customWidth="1"/>
  </cols>
  <sheetData>
    <row r="1" spans="1:14" ht="12.75">
      <c r="A1" s="224" t="s">
        <v>1564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5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4" ht="7.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6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P6" s="199"/>
    </row>
    <row r="7" spans="1:16" ht="4.5" customHeight="1">
      <c r="A7" s="11"/>
      <c r="B7" s="49"/>
      <c r="C7" s="49"/>
      <c r="D7" s="49"/>
      <c r="E7" s="49"/>
      <c r="F7" s="49"/>
      <c r="G7" s="199"/>
      <c r="H7" s="199"/>
      <c r="I7" s="199"/>
      <c r="J7" s="199"/>
      <c r="K7" s="199"/>
      <c r="L7" s="199"/>
      <c r="M7" s="199"/>
      <c r="N7" s="199"/>
      <c r="P7" s="199"/>
    </row>
    <row r="8" spans="1:25" ht="12.75" customHeight="1">
      <c r="A8" s="159">
        <v>42373</v>
      </c>
      <c r="B8" s="25">
        <v>815</v>
      </c>
      <c r="C8" s="15"/>
      <c r="D8" s="104">
        <v>572</v>
      </c>
      <c r="E8" s="15"/>
      <c r="F8" s="25">
        <v>371</v>
      </c>
      <c r="G8" s="7"/>
      <c r="H8" s="25">
        <v>668</v>
      </c>
      <c r="I8" s="15"/>
      <c r="J8" s="25">
        <v>440</v>
      </c>
      <c r="K8" s="15"/>
      <c r="L8" s="25">
        <v>1325</v>
      </c>
      <c r="M8" s="15"/>
      <c r="N8" s="160">
        <v>329</v>
      </c>
      <c r="O8" s="160"/>
      <c r="P8" s="25"/>
      <c r="Q8" s="7"/>
      <c r="R8" s="25"/>
      <c r="S8" s="15"/>
      <c r="T8" s="25"/>
      <c r="U8" s="15"/>
      <c r="V8" s="25"/>
      <c r="W8" s="15"/>
      <c r="X8" s="160"/>
      <c r="Y8" s="160"/>
    </row>
    <row r="9" spans="1:25" ht="12.75" customHeight="1">
      <c r="A9" s="14">
        <v>42401</v>
      </c>
      <c r="B9" s="25">
        <v>587</v>
      </c>
      <c r="C9" s="1"/>
      <c r="D9" s="25">
        <v>508</v>
      </c>
      <c r="E9" s="1"/>
      <c r="F9" s="160" t="s">
        <v>1443</v>
      </c>
      <c r="G9" s="1"/>
      <c r="H9" s="25">
        <v>751</v>
      </c>
      <c r="I9" s="1"/>
      <c r="J9" s="160">
        <v>305</v>
      </c>
      <c r="K9" s="1"/>
      <c r="L9" s="25">
        <v>1195</v>
      </c>
      <c r="M9" s="1"/>
      <c r="N9" s="160" t="s">
        <v>1443</v>
      </c>
      <c r="O9" s="160"/>
      <c r="P9" s="160"/>
      <c r="Q9" s="1"/>
      <c r="R9" s="25"/>
      <c r="S9" s="1"/>
      <c r="T9" s="160"/>
      <c r="U9" s="1"/>
      <c r="V9" s="25"/>
      <c r="W9" s="1"/>
      <c r="X9" s="25"/>
      <c r="Y9" s="25"/>
    </row>
    <row r="10" spans="1:25" ht="12.75" customHeight="1">
      <c r="A10" s="153">
        <v>42436</v>
      </c>
      <c r="B10" s="160">
        <v>775</v>
      </c>
      <c r="C10" s="165"/>
      <c r="D10" s="188">
        <v>426</v>
      </c>
      <c r="E10" s="165"/>
      <c r="F10" s="160">
        <v>313</v>
      </c>
      <c r="G10" s="165"/>
      <c r="H10" s="160">
        <v>431</v>
      </c>
      <c r="I10" s="165"/>
      <c r="J10" s="160">
        <v>264</v>
      </c>
      <c r="K10" s="165"/>
      <c r="L10" s="160">
        <v>1004</v>
      </c>
      <c r="M10" s="165"/>
      <c r="N10" s="160" t="s">
        <v>1443</v>
      </c>
      <c r="O10" s="160"/>
      <c r="P10" s="25"/>
      <c r="Q10" s="15"/>
      <c r="R10" s="25"/>
      <c r="S10" s="15"/>
      <c r="T10" s="25"/>
      <c r="U10" s="15"/>
      <c r="V10" s="25"/>
      <c r="W10" s="15"/>
      <c r="X10" s="25"/>
      <c r="Y10" s="25"/>
    </row>
    <row r="11" spans="1:25" ht="12.75" customHeight="1">
      <c r="A11" s="14">
        <v>42464</v>
      </c>
      <c r="B11" s="25">
        <v>639</v>
      </c>
      <c r="C11" s="15"/>
      <c r="D11" s="104">
        <v>460</v>
      </c>
      <c r="E11" s="15"/>
      <c r="F11" s="25">
        <v>357</v>
      </c>
      <c r="G11" s="15"/>
      <c r="H11" s="25">
        <v>925</v>
      </c>
      <c r="I11" s="15"/>
      <c r="J11" s="25">
        <v>318</v>
      </c>
      <c r="K11" s="15"/>
      <c r="L11" s="25">
        <v>907</v>
      </c>
      <c r="M11" s="15"/>
      <c r="N11" s="25">
        <v>326</v>
      </c>
      <c r="O11" s="25"/>
      <c r="P11" s="25"/>
      <c r="Q11" s="15"/>
      <c r="R11" s="25"/>
      <c r="S11" s="15"/>
      <c r="T11" s="25"/>
      <c r="U11" s="15"/>
      <c r="V11" s="25"/>
      <c r="W11" s="15"/>
      <c r="X11" s="25"/>
      <c r="Y11" s="25"/>
    </row>
    <row r="12" spans="1:28" s="1" customFormat="1" ht="12.75" customHeight="1">
      <c r="A12" s="14">
        <v>42492</v>
      </c>
      <c r="B12" s="25">
        <v>482</v>
      </c>
      <c r="C12" s="15"/>
      <c r="D12" s="104">
        <v>978</v>
      </c>
      <c r="E12" s="15"/>
      <c r="F12" s="160">
        <v>424</v>
      </c>
      <c r="G12" s="15"/>
      <c r="H12" s="25">
        <v>701</v>
      </c>
      <c r="I12" s="15"/>
      <c r="J12" s="25">
        <v>489</v>
      </c>
      <c r="K12" s="15"/>
      <c r="L12" s="25">
        <v>1080</v>
      </c>
      <c r="M12" s="15"/>
      <c r="N12" s="25">
        <v>290</v>
      </c>
      <c r="O12" s="25"/>
      <c r="P12" s="25"/>
      <c r="Q12" s="15"/>
      <c r="R12" s="25"/>
      <c r="S12" s="15"/>
      <c r="T12" s="25"/>
      <c r="U12" s="15"/>
      <c r="V12" s="25"/>
      <c r="W12" s="15"/>
      <c r="X12" s="25"/>
      <c r="Y12" s="25"/>
      <c r="Z12"/>
      <c r="AA12"/>
      <c r="AB12"/>
    </row>
    <row r="13" spans="1:28" ht="12.75" customHeight="1">
      <c r="A13" s="14">
        <v>42527</v>
      </c>
      <c r="B13" s="25">
        <v>539</v>
      </c>
      <c r="C13" s="15"/>
      <c r="D13" s="104">
        <v>632</v>
      </c>
      <c r="E13" s="15"/>
      <c r="F13" s="160">
        <v>276</v>
      </c>
      <c r="G13" s="15"/>
      <c r="H13" s="160">
        <v>858</v>
      </c>
      <c r="I13" s="15"/>
      <c r="J13" s="25">
        <v>490</v>
      </c>
      <c r="K13" s="15"/>
      <c r="L13" s="25">
        <v>2212</v>
      </c>
      <c r="M13" s="15"/>
      <c r="N13" s="25">
        <v>571</v>
      </c>
      <c r="O13" s="25"/>
      <c r="P13" s="25"/>
      <c r="Q13" s="15"/>
      <c r="R13" s="160"/>
      <c r="S13" s="15"/>
      <c r="T13" s="25"/>
      <c r="U13" s="15"/>
      <c r="V13" s="25"/>
      <c r="W13" s="15"/>
      <c r="X13" s="25"/>
      <c r="Y13" s="25"/>
      <c r="Z13"/>
      <c r="AA13"/>
      <c r="AB13"/>
    </row>
    <row r="14" spans="1:28" ht="12.75" customHeight="1">
      <c r="A14" s="14">
        <v>42555</v>
      </c>
      <c r="B14" s="160">
        <v>863</v>
      </c>
      <c r="C14" s="1"/>
      <c r="D14" s="25">
        <v>991</v>
      </c>
      <c r="E14" s="1"/>
      <c r="F14" s="25">
        <v>578</v>
      </c>
      <c r="G14" s="101"/>
      <c r="H14" s="25">
        <v>1638</v>
      </c>
      <c r="I14" s="101"/>
      <c r="J14" s="25">
        <v>614</v>
      </c>
      <c r="K14" s="1"/>
      <c r="L14" s="25">
        <v>1821</v>
      </c>
      <c r="M14" s="1"/>
      <c r="N14" s="25">
        <v>434</v>
      </c>
      <c r="O14"/>
      <c r="P14" s="25"/>
      <c r="Q14" s="101"/>
      <c r="R14" s="25"/>
      <c r="S14" s="101"/>
      <c r="T14" s="25"/>
      <c r="U14" s="1"/>
      <c r="V14" s="25"/>
      <c r="W14" s="1"/>
      <c r="X14" s="25"/>
      <c r="Y14" s="25"/>
      <c r="Z14"/>
      <c r="AA14"/>
      <c r="AB14"/>
    </row>
    <row r="15" spans="1:28" ht="12.75" customHeight="1">
      <c r="A15" s="14">
        <v>42583</v>
      </c>
      <c r="B15" s="25">
        <v>521</v>
      </c>
      <c r="C15" s="15"/>
      <c r="D15" s="25">
        <v>781</v>
      </c>
      <c r="E15" s="15"/>
      <c r="F15" s="25">
        <v>363</v>
      </c>
      <c r="G15" s="15"/>
      <c r="H15" s="25">
        <v>957</v>
      </c>
      <c r="I15" s="15"/>
      <c r="J15" s="25">
        <v>492</v>
      </c>
      <c r="K15" s="15"/>
      <c r="L15" s="25">
        <v>2482</v>
      </c>
      <c r="M15" s="15"/>
      <c r="N15" s="25">
        <v>400</v>
      </c>
      <c r="O15" s="214" t="s">
        <v>10</v>
      </c>
      <c r="P15" s="25"/>
      <c r="Q15" s="15"/>
      <c r="R15" s="25"/>
      <c r="S15" s="15"/>
      <c r="T15" s="25"/>
      <c r="U15" s="15"/>
      <c r="V15" s="25"/>
      <c r="W15" s="15"/>
      <c r="X15" s="25"/>
      <c r="Y15" s="25"/>
      <c r="Z15"/>
      <c r="AA15"/>
      <c r="AB15"/>
    </row>
    <row r="16" spans="1:28" ht="12.75" customHeight="1">
      <c r="A16" s="14">
        <v>42618</v>
      </c>
      <c r="B16" s="160">
        <v>691</v>
      </c>
      <c r="C16" s="165"/>
      <c r="D16" s="188">
        <v>924</v>
      </c>
      <c r="E16" s="165"/>
      <c r="F16" s="160">
        <v>619</v>
      </c>
      <c r="G16" s="165"/>
      <c r="H16" s="160">
        <v>724</v>
      </c>
      <c r="I16" s="165"/>
      <c r="J16" s="160">
        <v>980</v>
      </c>
      <c r="K16" s="165"/>
      <c r="L16" s="160">
        <v>1553</v>
      </c>
      <c r="M16" s="165"/>
      <c r="N16" s="160">
        <v>480</v>
      </c>
      <c r="O16"/>
      <c r="P16" s="25"/>
      <c r="Q16" s="165"/>
      <c r="R16" s="160"/>
      <c r="S16" s="165"/>
      <c r="T16" s="160"/>
      <c r="U16" s="165"/>
      <c r="V16" s="160"/>
      <c r="W16" s="165"/>
      <c r="X16" s="160"/>
      <c r="Y16" s="160"/>
      <c r="Z16"/>
      <c r="AA16"/>
      <c r="AB16"/>
    </row>
    <row r="17" spans="1:28" ht="12.75" customHeight="1">
      <c r="A17" s="153">
        <v>42646</v>
      </c>
      <c r="B17" s="25">
        <v>620</v>
      </c>
      <c r="C17" s="15"/>
      <c r="D17" s="25">
        <v>861</v>
      </c>
      <c r="E17" s="15"/>
      <c r="F17" s="25">
        <v>363</v>
      </c>
      <c r="G17" s="15"/>
      <c r="H17" s="25">
        <v>942</v>
      </c>
      <c r="I17" s="15"/>
      <c r="J17" s="25">
        <v>1586</v>
      </c>
      <c r="K17" s="15"/>
      <c r="L17" s="25">
        <v>1275</v>
      </c>
      <c r="M17" s="15"/>
      <c r="N17" s="25">
        <v>502</v>
      </c>
      <c r="O17"/>
      <c r="P17" s="160"/>
      <c r="Q17" s="15"/>
      <c r="R17" s="25"/>
      <c r="S17" s="15"/>
      <c r="T17" s="25"/>
      <c r="U17" s="15"/>
      <c r="V17" s="25"/>
      <c r="W17" s="15"/>
      <c r="X17" s="25"/>
      <c r="Y17" s="25"/>
      <c r="Z17"/>
      <c r="AA17"/>
      <c r="AB17"/>
    </row>
    <row r="18" spans="1:28" ht="12.75" customHeight="1">
      <c r="A18" s="213">
        <v>42681</v>
      </c>
      <c r="B18" s="160">
        <v>915</v>
      </c>
      <c r="C18" s="165"/>
      <c r="D18" s="188">
        <v>827</v>
      </c>
      <c r="E18" s="165"/>
      <c r="F18" s="160">
        <v>561</v>
      </c>
      <c r="G18" s="165"/>
      <c r="H18" s="160">
        <v>989</v>
      </c>
      <c r="I18" s="165"/>
      <c r="J18" s="160">
        <v>546</v>
      </c>
      <c r="K18" s="165"/>
      <c r="L18" s="160">
        <v>995</v>
      </c>
      <c r="M18" s="165"/>
      <c r="N18" s="160">
        <v>662</v>
      </c>
      <c r="O18"/>
      <c r="P18" s="25"/>
      <c r="Q18" s="165"/>
      <c r="R18" s="160"/>
      <c r="S18" s="165"/>
      <c r="T18" s="160"/>
      <c r="U18" s="165"/>
      <c r="V18" s="160"/>
      <c r="W18" s="165"/>
      <c r="X18" s="160"/>
      <c r="Y18"/>
      <c r="Z18"/>
      <c r="AA18"/>
      <c r="AB18"/>
    </row>
    <row r="19" spans="1:28" ht="12.75" customHeight="1">
      <c r="A19" s="14">
        <v>42709</v>
      </c>
      <c r="B19" s="25">
        <v>777</v>
      </c>
      <c r="C19" s="15"/>
      <c r="D19" s="25">
        <v>529</v>
      </c>
      <c r="E19" s="15"/>
      <c r="F19" s="25">
        <v>734</v>
      </c>
      <c r="G19" s="15"/>
      <c r="H19" s="25">
        <v>383</v>
      </c>
      <c r="I19" s="15"/>
      <c r="J19" s="25">
        <v>845</v>
      </c>
      <c r="K19" s="15"/>
      <c r="L19" s="25">
        <v>1052</v>
      </c>
      <c r="M19" s="15"/>
      <c r="N19" s="25">
        <v>449</v>
      </c>
      <c r="P19" s="160"/>
      <c r="Q19" s="105"/>
      <c r="R19" s="105"/>
      <c r="S19" s="105"/>
      <c r="T19" s="105"/>
      <c r="U19" s="105"/>
      <c r="V19" s="105"/>
      <c r="W19" s="105"/>
      <c r="X19" s="105"/>
      <c r="Y19" s="105"/>
      <c r="Z19"/>
      <c r="AA19"/>
      <c r="AB19"/>
    </row>
    <row r="20" spans="1:28" ht="12.75" customHeight="1">
      <c r="A20" s="14"/>
      <c r="B20" s="25"/>
      <c r="C20" s="15"/>
      <c r="D20" s="25"/>
      <c r="E20" s="15"/>
      <c r="F20" s="25"/>
      <c r="G20" s="101"/>
      <c r="H20" s="25"/>
      <c r="I20" s="101"/>
      <c r="J20" s="25"/>
      <c r="K20" s="15"/>
      <c r="L20" s="25"/>
      <c r="M20" s="15"/>
      <c r="N20" s="25"/>
      <c r="P20" s="25"/>
      <c r="S20"/>
      <c r="T20"/>
      <c r="U20"/>
      <c r="V20"/>
      <c r="W20"/>
      <c r="X20"/>
      <c r="Y20"/>
      <c r="Z20"/>
      <c r="AA20"/>
      <c r="AB20"/>
    </row>
    <row r="21" spans="1:24" ht="12.75" customHeight="1">
      <c r="A21" s="14"/>
      <c r="B21" s="101"/>
      <c r="C21" s="17"/>
      <c r="D21" s="101"/>
      <c r="E21" s="15"/>
      <c r="F21" s="25"/>
      <c r="G21" s="15"/>
      <c r="H21" s="101"/>
      <c r="I21" s="15"/>
      <c r="J21" s="101"/>
      <c r="K21" s="15"/>
      <c r="L21" s="101"/>
      <c r="M21" s="15"/>
      <c r="N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14" ht="12.75" customHeight="1">
      <c r="A22" s="14"/>
      <c r="B22" s="25"/>
      <c r="C22" s="1"/>
      <c r="D22" s="25"/>
      <c r="E22" s="1"/>
      <c r="F22" s="25"/>
      <c r="G22" s="101"/>
      <c r="H22" s="25"/>
      <c r="I22" s="15"/>
      <c r="J22" s="25"/>
      <c r="K22" s="1"/>
      <c r="L22" s="25"/>
      <c r="M22" s="1"/>
      <c r="N22" s="25"/>
    </row>
    <row r="23" spans="1:16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P23" s="105"/>
    </row>
    <row r="24" spans="1:16" ht="12.75" customHeight="1">
      <c r="A24" s="106"/>
      <c r="B24" s="25"/>
      <c r="C24" s="15"/>
      <c r="D24" s="25"/>
      <c r="E24" s="15"/>
      <c r="F24" s="25"/>
      <c r="G24" s="142"/>
      <c r="H24" s="141"/>
      <c r="I24" s="142"/>
      <c r="J24" s="25"/>
      <c r="K24" s="1"/>
      <c r="L24" s="25"/>
      <c r="M24" s="1"/>
      <c r="N24" s="25"/>
      <c r="P24" s="105"/>
    </row>
    <row r="25" spans="1:16" s="1" customFormat="1" ht="12.75" customHeight="1">
      <c r="A25" s="14"/>
      <c r="B25" s="25"/>
      <c r="C25" s="25"/>
      <c r="D25" s="25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P25" s="155"/>
    </row>
    <row r="26" spans="1:15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160"/>
      <c r="O26" s="13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6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P28" s="160"/>
    </row>
    <row r="29" spans="1:16" ht="12.75" customHeight="1">
      <c r="A29" s="112"/>
      <c r="B29" s="25"/>
      <c r="C29" s="15"/>
      <c r="D29" s="104"/>
      <c r="E29" s="15"/>
      <c r="F29" s="25"/>
      <c r="G29" s="15"/>
      <c r="H29" s="25"/>
      <c r="I29" s="15"/>
      <c r="J29" s="25"/>
      <c r="K29" s="15"/>
      <c r="L29" s="25"/>
      <c r="M29" s="15"/>
      <c r="N29" s="25"/>
      <c r="P29" s="25"/>
    </row>
    <row r="30" spans="1:16" ht="12.75" customHeight="1">
      <c r="A30" s="112"/>
      <c r="B30" s="25"/>
      <c r="C30" s="1"/>
      <c r="D30" s="25"/>
      <c r="E30" s="1"/>
      <c r="F30" s="25"/>
      <c r="G30" s="15"/>
      <c r="H30" s="25"/>
      <c r="I30" s="101"/>
      <c r="J30" s="25"/>
      <c r="K30" s="15"/>
      <c r="L30" s="25"/>
      <c r="M30" s="15"/>
      <c r="N30" s="25"/>
      <c r="P30" s="25"/>
    </row>
    <row r="31" spans="1:16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P31" s="25"/>
    </row>
    <row r="32" spans="1:16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P32" s="25"/>
    </row>
    <row r="33" spans="1:16" ht="12.75" customHeight="1">
      <c r="A33" s="208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P33" s="25"/>
    </row>
    <row r="34" spans="1:16" ht="12.75" customHeight="1">
      <c r="A34" s="14"/>
      <c r="B34" s="25"/>
      <c r="C34" s="25"/>
      <c r="D34" s="25"/>
      <c r="E34" s="25"/>
      <c r="F34" s="25"/>
      <c r="G34" s="15"/>
      <c r="H34" s="25"/>
      <c r="I34" s="15"/>
      <c r="J34" s="25"/>
      <c r="K34" s="15"/>
      <c r="L34" s="25"/>
      <c r="M34" s="15"/>
      <c r="N34" s="25"/>
      <c r="P34" s="25"/>
    </row>
    <row r="35" spans="1:16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P35" s="105"/>
    </row>
    <row r="36" spans="1:14" ht="24.75" customHeight="1">
      <c r="A36" s="179" t="s">
        <v>1445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</row>
    <row r="37" spans="1:14" ht="6" customHeight="1">
      <c r="A37" s="14"/>
      <c r="B37" s="25"/>
      <c r="C37" s="25"/>
      <c r="D37" s="25"/>
      <c r="E37" s="25"/>
      <c r="F37" s="25"/>
      <c r="G37" s="15"/>
      <c r="H37" s="25"/>
      <c r="I37" s="15"/>
      <c r="J37" s="25"/>
      <c r="K37" s="15"/>
      <c r="L37" s="25"/>
      <c r="M37" s="15"/>
      <c r="N37" s="25"/>
    </row>
    <row r="38" spans="1:14" ht="12.75" customHeight="1">
      <c r="A38" s="18" t="s">
        <v>40</v>
      </c>
      <c r="B38" s="52">
        <v>17000</v>
      </c>
      <c r="C38" s="52"/>
      <c r="D38" s="52">
        <v>17000</v>
      </c>
      <c r="E38" s="52"/>
      <c r="F38" s="52">
        <v>17000</v>
      </c>
      <c r="H38" s="52">
        <v>17000</v>
      </c>
      <c r="J38" s="52">
        <v>17000</v>
      </c>
      <c r="L38" s="52">
        <v>17000</v>
      </c>
      <c r="N38" s="52">
        <v>17000</v>
      </c>
    </row>
    <row r="39" spans="1:14" ht="12.75" customHeight="1">
      <c r="A39" s="18" t="s">
        <v>27</v>
      </c>
      <c r="B39" s="47">
        <f>COUNTIF(B8:B37,"&gt;17000")</f>
        <v>0</v>
      </c>
      <c r="C39" s="47"/>
      <c r="D39" s="47">
        <f>COUNTIF(D8:D37,"&gt;17000")</f>
        <v>0</v>
      </c>
      <c r="E39" s="47"/>
      <c r="F39" s="47">
        <f>COUNTIF(F8:F37,"&gt;17000")</f>
        <v>0</v>
      </c>
      <c r="H39" s="47">
        <f>COUNTIF(H8:H37,"&gt;17000")</f>
        <v>0</v>
      </c>
      <c r="J39" s="47">
        <f>COUNTIF(J8:J37,"&gt;17000")</f>
        <v>0</v>
      </c>
      <c r="L39" s="47">
        <f>COUNTIF(L8:L37,"&gt;17000")</f>
        <v>0</v>
      </c>
      <c r="N39" s="47">
        <f>COUNTIF(N8:N37,"&gt;17000")</f>
        <v>0</v>
      </c>
    </row>
    <row r="40" spans="1:6" ht="5.25" customHeight="1">
      <c r="A40" s="18"/>
      <c r="B40" s="53"/>
      <c r="C40" s="53"/>
      <c r="D40" s="47"/>
      <c r="E40" s="47"/>
      <c r="F40" s="47"/>
    </row>
    <row r="41" spans="1:14" ht="12.75" customHeight="1">
      <c r="A41" s="18" t="s">
        <v>28</v>
      </c>
      <c r="B41" s="50">
        <v>10000</v>
      </c>
      <c r="C41" s="54"/>
      <c r="D41" s="50">
        <v>12000</v>
      </c>
      <c r="E41" s="47"/>
      <c r="F41" s="50">
        <v>9000</v>
      </c>
      <c r="H41" s="50">
        <v>10000</v>
      </c>
      <c r="J41" s="50">
        <v>7000</v>
      </c>
      <c r="L41" s="50">
        <v>11000</v>
      </c>
      <c r="N41" s="198">
        <v>7000</v>
      </c>
    </row>
    <row r="42" spans="1:14" ht="12.75" customHeight="1">
      <c r="A42" s="18" t="s">
        <v>27</v>
      </c>
      <c r="B42" s="47">
        <f>COUNTIF(B8:B37,"&gt;10000")</f>
        <v>0</v>
      </c>
      <c r="C42" s="47"/>
      <c r="D42" s="47">
        <f>COUNTIF(D8:D37,"&gt;12000")</f>
        <v>0</v>
      </c>
      <c r="E42" s="47"/>
      <c r="F42" s="47">
        <f>COUNTIF(F8:F37,"&gt;9000")</f>
        <v>0</v>
      </c>
      <c r="H42" s="47">
        <f>COUNTIF(H8:H37,"&gt;10000")</f>
        <v>0</v>
      </c>
      <c r="J42" s="47">
        <f>COUNTIF(J8:J37,"&gt;7000")</f>
        <v>0</v>
      </c>
      <c r="L42" s="47">
        <f>COUNTIF(L8:L37,"&gt;11000")</f>
        <v>0</v>
      </c>
      <c r="N42" s="47">
        <f>COUNTIF(N8:N37,"&gt;7000")</f>
        <v>0</v>
      </c>
    </row>
    <row r="43" spans="1:14" ht="6.7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</row>
    <row r="44" spans="1:15" s="22" customFormat="1" ht="12.75" customHeight="1">
      <c r="A44" s="18" t="s">
        <v>29</v>
      </c>
      <c r="B44" s="7">
        <f>COUNT(B8:B20)</f>
        <v>12</v>
      </c>
      <c r="C44" s="1"/>
      <c r="D44" s="7">
        <f>COUNT(D8:D20)</f>
        <v>12</v>
      </c>
      <c r="E44" s="1"/>
      <c r="F44" s="7">
        <v>12</v>
      </c>
      <c r="G44" s="1"/>
      <c r="H44" s="7">
        <f>COUNT(H8:H20)</f>
        <v>12</v>
      </c>
      <c r="I44" s="1"/>
      <c r="J44" s="7">
        <f>COUNT(J8:J20)</f>
        <v>12</v>
      </c>
      <c r="K44" s="1"/>
      <c r="L44" s="7">
        <v>12</v>
      </c>
      <c r="M44" s="1"/>
      <c r="N44" s="7">
        <v>12</v>
      </c>
      <c r="O44" s="201"/>
    </row>
    <row r="45" spans="1:15" s="22" customFormat="1" ht="12.75" customHeight="1">
      <c r="A45" s="18" t="s">
        <v>30</v>
      </c>
      <c r="B45" s="15">
        <f>MIN(B3:B37)</f>
        <v>482</v>
      </c>
      <c r="C45" s="1"/>
      <c r="D45" s="15">
        <f>MIN(D3:D37)</f>
        <v>426</v>
      </c>
      <c r="E45" s="1"/>
      <c r="F45" s="165" t="s">
        <v>1443</v>
      </c>
      <c r="G45" s="1"/>
      <c r="H45" s="15">
        <f>MIN(H3:H37)</f>
        <v>383</v>
      </c>
      <c r="I45" s="1"/>
      <c r="J45" s="15">
        <f>MIN(J3:J37)</f>
        <v>264</v>
      </c>
      <c r="K45" s="1"/>
      <c r="L45" s="15">
        <f>MIN(L8:L37)</f>
        <v>907</v>
      </c>
      <c r="M45" s="1"/>
      <c r="N45" s="165" t="s">
        <v>1443</v>
      </c>
      <c r="O45" s="201"/>
    </row>
    <row r="46" spans="1:15" s="22" customFormat="1" ht="12.75" customHeight="1">
      <c r="A46" s="18" t="s">
        <v>31</v>
      </c>
      <c r="B46" s="15">
        <f>AVERAGE(B3:B37)</f>
        <v>685.3333333333334</v>
      </c>
      <c r="C46" s="1"/>
      <c r="D46" s="15">
        <f>AVERAGE(D3:D37)</f>
        <v>707.4166666666666</v>
      </c>
      <c r="E46" s="1"/>
      <c r="F46" s="165" t="s">
        <v>1619</v>
      </c>
      <c r="G46" s="1"/>
      <c r="H46" s="15">
        <f>AVERAGE(H3:H37)</f>
        <v>830.5833333333334</v>
      </c>
      <c r="I46" s="1"/>
      <c r="J46" s="15">
        <f>AVERAGE(J3:J37)</f>
        <v>614.0833333333334</v>
      </c>
      <c r="K46" s="1"/>
      <c r="L46" s="15">
        <f>AVERAGE(L8:L37)</f>
        <v>1408.4166666666667</v>
      </c>
      <c r="M46" s="1"/>
      <c r="N46" s="165" t="s">
        <v>1620</v>
      </c>
      <c r="O46" s="201" t="s">
        <v>10</v>
      </c>
    </row>
    <row r="47" spans="1:15" s="22" customFormat="1" ht="12.75" customHeight="1">
      <c r="A47" s="18" t="s">
        <v>32</v>
      </c>
      <c r="B47" s="15">
        <f>MAX(B3:B37)</f>
        <v>915</v>
      </c>
      <c r="C47" s="1"/>
      <c r="D47" s="15">
        <f>MAX(D3:D37)</f>
        <v>991</v>
      </c>
      <c r="E47" s="1"/>
      <c r="F47" s="15">
        <f>MAX(F3:F37)</f>
        <v>734</v>
      </c>
      <c r="G47" s="1"/>
      <c r="H47" s="15">
        <f>MAX(H3:H37)</f>
        <v>1638</v>
      </c>
      <c r="I47" s="1"/>
      <c r="J47" s="15">
        <f>MAX(J3:J37)</f>
        <v>1586</v>
      </c>
      <c r="K47" s="1"/>
      <c r="L47" s="15">
        <f>MAX(L8:L37)</f>
        <v>2482</v>
      </c>
      <c r="M47" s="15"/>
      <c r="N47" s="15">
        <f>MAX(N3:N37)</f>
        <v>662</v>
      </c>
      <c r="O47" s="201"/>
    </row>
    <row r="48" spans="1:15" s="22" customFormat="1" ht="12.75" customHeight="1">
      <c r="A48" s="18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01"/>
    </row>
    <row r="49" spans="1:15" s="22" customFormat="1" ht="12.75" customHeight="1">
      <c r="A49" s="18"/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01"/>
    </row>
    <row r="50" spans="2:15" s="22" customFormat="1" ht="12.75" customHeight="1">
      <c r="B50" s="15"/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  <c r="O50" s="201"/>
    </row>
    <row r="51" spans="1:15" s="22" customFormat="1" ht="12.75" customHeight="1">
      <c r="A51" s="18"/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201"/>
    </row>
    <row r="52" spans="1:15" s="22" customFormat="1" ht="12.75" customHeight="1">
      <c r="A52" s="18"/>
      <c r="B52" s="15"/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  <c r="O52" s="201"/>
    </row>
    <row r="53" spans="1:15" s="22" customFormat="1" ht="12.75" customHeight="1">
      <c r="A53" s="175" t="s">
        <v>1617</v>
      </c>
      <c r="B53" s="15"/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  <c r="O53" s="201"/>
    </row>
    <row r="54" spans="1:15" s="22" customFormat="1" ht="6.75" customHeight="1">
      <c r="A54" s="175"/>
      <c r="B54" s="15"/>
      <c r="C54" s="1"/>
      <c r="D54" s="15"/>
      <c r="E54" s="1"/>
      <c r="G54" s="1"/>
      <c r="H54" s="15"/>
      <c r="I54" s="1"/>
      <c r="J54" s="15"/>
      <c r="K54" s="1"/>
      <c r="L54" s="15"/>
      <c r="M54" s="1"/>
      <c r="N54" s="15"/>
      <c r="O54" s="201"/>
    </row>
    <row r="55" spans="1:15" s="22" customFormat="1" ht="12.75" customHeight="1">
      <c r="A55" s="185" t="s">
        <v>1446</v>
      </c>
      <c r="B55" s="172">
        <v>0</v>
      </c>
      <c r="C55" s="171"/>
      <c r="D55" s="172">
        <v>0</v>
      </c>
      <c r="E55" s="171"/>
      <c r="F55" s="177">
        <v>0</v>
      </c>
      <c r="G55" s="171"/>
      <c r="H55" s="172">
        <v>0</v>
      </c>
      <c r="I55" s="171"/>
      <c r="J55" s="172">
        <v>0</v>
      </c>
      <c r="K55" s="171"/>
      <c r="L55" s="172">
        <v>0</v>
      </c>
      <c r="M55" s="171"/>
      <c r="N55" s="172">
        <v>0</v>
      </c>
      <c r="O55" s="201"/>
    </row>
    <row r="56" spans="1:15" s="22" customFormat="1" ht="24.75" customHeight="1">
      <c r="A56" s="185" t="s">
        <v>1447</v>
      </c>
      <c r="B56" s="172">
        <v>0</v>
      </c>
      <c r="C56" s="171"/>
      <c r="D56" s="172">
        <v>0</v>
      </c>
      <c r="E56" s="171"/>
      <c r="F56" s="172">
        <v>0</v>
      </c>
      <c r="G56" s="171"/>
      <c r="H56" s="172">
        <v>0</v>
      </c>
      <c r="I56" s="171"/>
      <c r="J56" s="172">
        <v>0</v>
      </c>
      <c r="K56" s="171"/>
      <c r="L56" s="172">
        <v>0</v>
      </c>
      <c r="M56" s="171"/>
      <c r="N56" s="172">
        <v>0</v>
      </c>
      <c r="O56" s="201"/>
    </row>
    <row r="57" spans="1:15" s="22" customFormat="1" ht="12.75" customHeight="1">
      <c r="A57" s="173"/>
      <c r="B57" s="172"/>
      <c r="C57" s="170"/>
      <c r="D57" s="172"/>
      <c r="E57" s="170"/>
      <c r="F57" s="172"/>
      <c r="G57" s="170"/>
      <c r="H57" s="172"/>
      <c r="I57" s="170"/>
      <c r="J57" s="172"/>
      <c r="K57" s="170"/>
      <c r="L57" s="172"/>
      <c r="M57" s="170"/>
      <c r="N57" s="172"/>
      <c r="O57" s="201"/>
    </row>
    <row r="58" spans="1:15" s="22" customFormat="1" ht="12.75" customHeight="1">
      <c r="A58" s="173" t="s">
        <v>29</v>
      </c>
      <c r="B58" s="172">
        <v>10</v>
      </c>
      <c r="C58" s="172"/>
      <c r="D58" s="172">
        <v>11</v>
      </c>
      <c r="E58" s="172"/>
      <c r="F58" s="172">
        <v>11</v>
      </c>
      <c r="G58" s="172"/>
      <c r="H58" s="172">
        <v>10</v>
      </c>
      <c r="I58" s="172"/>
      <c r="J58" s="172">
        <v>11</v>
      </c>
      <c r="K58" s="172"/>
      <c r="L58" s="172">
        <v>11</v>
      </c>
      <c r="M58" s="172"/>
      <c r="N58" s="172">
        <v>11</v>
      </c>
      <c r="O58" s="201"/>
    </row>
    <row r="59" spans="1:14" ht="16.5" customHeight="1">
      <c r="A59" s="173" t="s">
        <v>30</v>
      </c>
      <c r="B59" s="184">
        <v>532</v>
      </c>
      <c r="C59" s="184"/>
      <c r="D59" s="184">
        <v>401</v>
      </c>
      <c r="E59" s="184"/>
      <c r="F59" s="184" t="s">
        <v>1443</v>
      </c>
      <c r="G59" s="184"/>
      <c r="H59" s="184">
        <v>522</v>
      </c>
      <c r="I59" s="184"/>
      <c r="J59" s="184" t="s">
        <v>1443</v>
      </c>
      <c r="K59" s="184"/>
      <c r="L59" s="184">
        <v>847</v>
      </c>
      <c r="M59" s="184"/>
      <c r="N59" s="184" t="s">
        <v>1509</v>
      </c>
    </row>
    <row r="60" spans="1:14" ht="16.5" customHeight="1">
      <c r="A60" s="173" t="s">
        <v>31</v>
      </c>
      <c r="B60" s="184">
        <v>745.3</v>
      </c>
      <c r="C60" s="184"/>
      <c r="D60" s="184">
        <v>704.3636363636364</v>
      </c>
      <c r="E60" s="184"/>
      <c r="F60" s="184" t="s">
        <v>1570</v>
      </c>
      <c r="G60" s="184"/>
      <c r="H60" s="184">
        <v>812.1</v>
      </c>
      <c r="I60" s="184"/>
      <c r="J60" s="184" t="s">
        <v>1571</v>
      </c>
      <c r="K60" s="184"/>
      <c r="L60" s="184">
        <v>1186.8181818181818</v>
      </c>
      <c r="M60" s="184"/>
      <c r="N60" s="184" t="s">
        <v>1572</v>
      </c>
    </row>
    <row r="61" spans="1:14" ht="16.5" customHeight="1">
      <c r="A61" s="173" t="s">
        <v>32</v>
      </c>
      <c r="B61" s="184">
        <v>925</v>
      </c>
      <c r="C61" s="184"/>
      <c r="D61" s="184">
        <v>880</v>
      </c>
      <c r="E61" s="184"/>
      <c r="F61" s="184">
        <v>1821</v>
      </c>
      <c r="G61" s="184"/>
      <c r="H61" s="184">
        <v>1437</v>
      </c>
      <c r="I61" s="184"/>
      <c r="J61" s="184">
        <v>698</v>
      </c>
      <c r="K61" s="184"/>
      <c r="L61" s="184">
        <v>1869</v>
      </c>
      <c r="M61" s="184"/>
      <c r="N61" s="184">
        <v>552</v>
      </c>
    </row>
    <row r="62" spans="1:14" ht="16.5" customHeight="1">
      <c r="A62" s="17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</row>
    <row r="64" ht="16.5" customHeight="1"/>
    <row r="65" ht="16.5" customHeight="1"/>
    <row r="66" spans="2:6" ht="16.5" customHeight="1">
      <c r="B66" s="1"/>
      <c r="C66" s="1"/>
      <c r="D66" s="1"/>
      <c r="E66" s="1"/>
      <c r="F66" s="7"/>
    </row>
    <row r="67" spans="1:7" ht="16.5" customHeight="1">
      <c r="A67" s="167"/>
      <c r="B67" s="1"/>
      <c r="C67" s="1"/>
      <c r="D67" s="1"/>
      <c r="E67" s="1"/>
      <c r="F67" s="7"/>
      <c r="G67" s="1"/>
    </row>
    <row r="68" spans="1:7" ht="16.5" customHeight="1">
      <c r="A68" s="163"/>
      <c r="G68" s="1"/>
    </row>
    <row r="69" spans="1:7" ht="16.5" customHeight="1">
      <c r="A69" s="167"/>
      <c r="F69" s="7"/>
      <c r="G69" s="1"/>
    </row>
    <row r="70" ht="16.5" customHeight="1">
      <c r="A70" s="187"/>
    </row>
    <row r="72" ht="12.75">
      <c r="A72" s="166"/>
    </row>
    <row r="73" ht="12.75">
      <c r="A73" s="163"/>
    </row>
    <row r="74" ht="12.75">
      <c r="A74" s="167"/>
    </row>
  </sheetData>
  <sheetProtection/>
  <mergeCells count="2">
    <mergeCell ref="A1:N1"/>
    <mergeCell ref="A2:O2"/>
  </mergeCells>
  <conditionalFormatting sqref="L9 J9 F9 G20 J19:J28 I20 H21 G22 H37 H25 J14:J15 H34 B9 D9 B34:E34 D19:D24 G14 I14 N14:N15 B19:B24 F19:F28 L19:L28 N19:N28 D26:D28 B26:B28 I30 D30:D33 B30:B33 D35:D36 B35:B36 F30:F37 L30:L37 J30:J37 N30:N37 L14:L15 F14:F15 B14:B15 D14:D15 B25:E25 B37:E37">
    <cfRule type="expression" priority="45" dxfId="1" stopIfTrue="1">
      <formula>AND(ISNONTEXT(B9),(B9&gt;B$38))</formula>
    </cfRule>
    <cfRule type="expression" priority="46" dxfId="259" stopIfTrue="1">
      <formula>AND(ISNONTEXT(B9),(B9&gt;B$41),(B9&lt;=B$38))</formula>
    </cfRule>
  </conditionalFormatting>
  <conditionalFormatting sqref="P29:P30 P34">
    <cfRule type="expression" priority="27" dxfId="1" stopIfTrue="1">
      <formula>AND(ISNONTEXT(P29),(P29&gt;P$38))</formula>
    </cfRule>
    <cfRule type="expression" priority="28" dxfId="259" stopIfTrue="1">
      <formula>AND(ISNONTEXT(P29),(P29&gt;P$41),(P29&lt;=P$38))</formula>
    </cfRule>
  </conditionalFormatting>
  <conditionalFormatting sqref="P19:P20">
    <cfRule type="expression" priority="25" dxfId="1" stopIfTrue="1">
      <formula>AND(ISNONTEXT(P19),(P19&gt;P$38))</formula>
    </cfRule>
    <cfRule type="expression" priority="26" dxfId="259" stopIfTrue="1">
      <formula>AND(ISNONTEXT(P19),(P19&gt;P$41),(P19&lt;=P$38))</formula>
    </cfRule>
  </conditionalFormatting>
  <conditionalFormatting sqref="P19">
    <cfRule type="expression" priority="23" dxfId="1" stopIfTrue="1">
      <formula>AND(ISNONTEXT(P19),(P19&gt;P$38))</formula>
    </cfRule>
    <cfRule type="expression" priority="24" dxfId="259" stopIfTrue="1">
      <formula>AND(ISNONTEXT(P19),(P19&gt;P$41),(P19&lt;=P$38))</formula>
    </cfRule>
  </conditionalFormatting>
  <conditionalFormatting sqref="P19:P20">
    <cfRule type="expression" priority="21" dxfId="1" stopIfTrue="1">
      <formula>AND(ISNONTEXT(P19),(P19&gt;P$38))</formula>
    </cfRule>
    <cfRule type="expression" priority="22" dxfId="259" stopIfTrue="1">
      <formula>AND(ISNONTEXT(P19),(P19&gt;P$41),(P19&lt;=P$38))</formula>
    </cfRule>
  </conditionalFormatting>
  <conditionalFormatting sqref="Q9:Q10 W9:W10 U9:U10 U14:U15 Y9:Y10 R14 T14 Y14:Y15 W14:W15 Q14:Q15">
    <cfRule type="expression" priority="13" dxfId="1" stopIfTrue="1">
      <formula>AND(ISNONTEXT(Q9),(Q9&gt;Q$38))</formula>
    </cfRule>
    <cfRule type="expression" priority="14" dxfId="259" stopIfTrue="1">
      <formula>AND(ISNONTEXT(Q9),(Q9&gt;Q$41),(Q9&lt;=Q$38))</formula>
    </cfRule>
  </conditionalFormatting>
  <conditionalFormatting sqref="P9:P10 V9:V10 T9:T10 T14:T15 X9:X10 Q14 S14 X14:X15 V14:V15 P14:P15">
    <cfRule type="expression" priority="11" dxfId="1" stopIfTrue="1">
      <formula>AND(ISNONTEXT(P9),(P9&gt;P$38))</formula>
    </cfRule>
    <cfRule type="expression" priority="12" dxfId="259" stopIfTrue="1">
      <formula>AND(ISNONTEXT(P9),(P9&gt;P$41),(P9&lt;=P$38))</formula>
    </cfRule>
  </conditionalFormatting>
  <conditionalFormatting sqref="P10:P11 P20:P21 P15:P16">
    <cfRule type="expression" priority="9" dxfId="1" stopIfTrue="1">
      <formula>AND(ISNONTEXT(P10),(P10&gt;P$38))</formula>
    </cfRule>
    <cfRule type="expression" priority="10" dxfId="259" stopIfTrue="1">
      <formula>AND(ISNONTEXT(P10),(P10&gt;P$41),(P10&lt;=P$38))</formula>
    </cfRule>
  </conditionalFormatting>
  <conditionalFormatting sqref="P10:P11 P20:P21 P15:P16">
    <cfRule type="expression" priority="7" dxfId="1" stopIfTrue="1">
      <formula>AND(ISNONTEXT(P10),(P10&gt;P$38))</formula>
    </cfRule>
    <cfRule type="expression" priority="8" dxfId="259" stopIfTrue="1">
      <formula>AND(ISNONTEXT(P10),(P10&gt;P$41),(P10&lt;=P$38))</formula>
    </cfRule>
  </conditionalFormatting>
  <conditionalFormatting sqref="P10:P11 P15:P16 P20:P21">
    <cfRule type="expression" priority="5" dxfId="1" stopIfTrue="1">
      <formula>AND(ISNONTEXT(P10),(P10&gt;P$38))</formula>
    </cfRule>
    <cfRule type="expression" priority="6" dxfId="259" stopIfTrue="1">
      <formula>AND(ISNONTEXT(P10),(P10&gt;P$41),(P10&lt;=P$38))</formula>
    </cfRule>
  </conditionalFormatting>
  <conditionalFormatting sqref="O15">
    <cfRule type="expression" priority="1" dxfId="1" stopIfTrue="1">
      <formula>AND(ISNONTEXT(O15),(O15&gt;O$38))</formula>
    </cfRule>
    <cfRule type="expression" priority="2" dxfId="259" stopIfTrue="1">
      <formula>AND(ISNONTEXT(O15),(O15&gt;O$41),(O15&lt;=O$38))</formula>
    </cfRule>
  </conditionalFormatting>
  <printOptions horizontalCentered="1"/>
  <pageMargins left="0.75" right="0.5" top="0.44" bottom="0.52" header="0.24" footer="0.15"/>
  <pageSetup firstPageNumber="1" useFirstPageNumber="1" orientation="portrait" scale="71" r:id="rId1"/>
  <headerFooter alignWithMargins="0">
    <oddHeader>&amp;C&amp;12METROPOLITAN WATER RECLAMATION DISTRICT OF GREATER CHICAGO&amp;10
</oddHeader>
    <oddFooter>&amp;L&amp;8
_________
All analytical values as mg/dry KG.
NS=No Sample; NA=NoAnalysis; N/R=No Result;ND=No Data Available&amp;C7 -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S434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5.2812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9" customWidth="1"/>
    <col min="16" max="16384" width="9.140625" style="45" customWidth="1"/>
  </cols>
  <sheetData>
    <row r="1" spans="1:79" ht="12.75">
      <c r="A1" s="224" t="s">
        <v>1560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0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  <c r="O3" s="20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2:79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  <c r="O4" s="20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  <c r="O5" s="20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O6" s="20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227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13"/>
      <c r="P8" s="101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>
      <c r="A9" s="14">
        <v>42373</v>
      </c>
      <c r="B9" s="25">
        <v>12</v>
      </c>
      <c r="D9" s="25">
        <v>13</v>
      </c>
      <c r="F9" s="25">
        <v>7</v>
      </c>
      <c r="H9" s="101">
        <v>10</v>
      </c>
      <c r="J9" s="25">
        <v>6</v>
      </c>
      <c r="L9" s="25">
        <v>11</v>
      </c>
      <c r="N9" s="25">
        <v>5</v>
      </c>
      <c r="O9" s="13"/>
      <c r="P9" s="2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>
      <c r="A10" s="14">
        <v>42401</v>
      </c>
      <c r="B10" s="25">
        <v>9</v>
      </c>
      <c r="C10" s="15"/>
      <c r="D10" s="25">
        <v>11</v>
      </c>
      <c r="E10" s="15"/>
      <c r="F10" s="25">
        <v>7</v>
      </c>
      <c r="G10" s="15"/>
      <c r="H10" s="101">
        <v>8</v>
      </c>
      <c r="I10" s="15"/>
      <c r="J10" s="25">
        <v>6</v>
      </c>
      <c r="K10" s="15"/>
      <c r="L10" s="25">
        <v>9</v>
      </c>
      <c r="M10" s="15"/>
      <c r="N10" s="25">
        <v>4</v>
      </c>
      <c r="O10" s="13"/>
      <c r="P10" s="2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>
      <c r="A11" s="153">
        <v>42436</v>
      </c>
      <c r="B11" s="160">
        <v>8</v>
      </c>
      <c r="C11" s="165"/>
      <c r="D11" s="188">
        <v>10</v>
      </c>
      <c r="E11" s="165"/>
      <c r="F11" s="160">
        <v>6</v>
      </c>
      <c r="G11" s="165"/>
      <c r="H11" s="160">
        <v>9</v>
      </c>
      <c r="I11" s="165"/>
      <c r="J11" s="160">
        <v>7</v>
      </c>
      <c r="K11" s="165"/>
      <c r="L11" s="160">
        <f>'[1]HP'!H109</f>
        <v>11</v>
      </c>
      <c r="M11" s="165"/>
      <c r="N11" s="160">
        <f>'[1]Lemont'!H83</f>
        <v>5</v>
      </c>
      <c r="O11" s="13"/>
      <c r="P11" s="2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>
      <c r="A12" s="14">
        <v>42464</v>
      </c>
      <c r="B12" s="25">
        <v>7</v>
      </c>
      <c r="C12" s="15"/>
      <c r="D12" s="104">
        <v>9</v>
      </c>
      <c r="E12" s="15"/>
      <c r="F12" s="25">
        <v>6</v>
      </c>
      <c r="G12" s="15"/>
      <c r="H12" s="25">
        <v>8</v>
      </c>
      <c r="I12" s="15"/>
      <c r="J12" s="25">
        <v>6</v>
      </c>
      <c r="K12" s="15"/>
      <c r="L12" s="25">
        <v>7</v>
      </c>
      <c r="M12" s="15"/>
      <c r="N12" s="25">
        <v>4</v>
      </c>
      <c r="O12" s="13"/>
      <c r="P12" s="2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>
      <c r="A13" s="14">
        <v>42492</v>
      </c>
      <c r="B13" s="25">
        <v>8</v>
      </c>
      <c r="C13" s="15"/>
      <c r="D13" s="104">
        <v>8</v>
      </c>
      <c r="E13" s="15"/>
      <c r="F13" s="25">
        <v>7</v>
      </c>
      <c r="G13" s="15"/>
      <c r="H13" s="25">
        <v>10</v>
      </c>
      <c r="I13" s="15"/>
      <c r="J13" s="25">
        <v>7</v>
      </c>
      <c r="K13" s="15"/>
      <c r="L13" s="25">
        <v>8</v>
      </c>
      <c r="M13" s="15"/>
      <c r="N13" s="25">
        <v>3</v>
      </c>
      <c r="P13" s="2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>
      <c r="A14" s="14">
        <v>42527</v>
      </c>
      <c r="B14" s="25">
        <v>9</v>
      </c>
      <c r="D14" s="25">
        <v>9</v>
      </c>
      <c r="F14" s="25">
        <v>7</v>
      </c>
      <c r="G14" s="15"/>
      <c r="H14" s="25">
        <v>9</v>
      </c>
      <c r="I14" s="15"/>
      <c r="J14" s="25">
        <v>6</v>
      </c>
      <c r="L14" s="25">
        <v>9</v>
      </c>
      <c r="N14" s="25">
        <v>4</v>
      </c>
      <c r="P14" s="2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>
      <c r="A15" s="14">
        <v>42555</v>
      </c>
      <c r="B15" s="25">
        <v>10</v>
      </c>
      <c r="C15" s="15"/>
      <c r="D15" s="25">
        <v>9</v>
      </c>
      <c r="E15" s="15"/>
      <c r="F15" s="25">
        <v>7</v>
      </c>
      <c r="G15" s="15"/>
      <c r="H15" s="25">
        <v>10</v>
      </c>
      <c r="I15" s="15"/>
      <c r="J15" s="25">
        <v>11</v>
      </c>
      <c r="K15" s="15"/>
      <c r="L15" s="25">
        <v>10</v>
      </c>
      <c r="M15" s="15"/>
      <c r="N15" s="25">
        <v>5</v>
      </c>
      <c r="P15" s="2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>
      <c r="A16" s="14">
        <v>42583</v>
      </c>
      <c r="B16" s="160">
        <v>9</v>
      </c>
      <c r="C16" s="165"/>
      <c r="D16" s="188">
        <v>9</v>
      </c>
      <c r="E16" s="165"/>
      <c r="F16" s="160">
        <v>9</v>
      </c>
      <c r="G16" s="165"/>
      <c r="H16" s="160">
        <v>12</v>
      </c>
      <c r="I16" s="165"/>
      <c r="J16" s="160">
        <v>10</v>
      </c>
      <c r="K16" s="165"/>
      <c r="L16" s="160">
        <v>11</v>
      </c>
      <c r="M16" s="165"/>
      <c r="N16" s="160">
        <v>5</v>
      </c>
      <c r="P16" s="160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>
      <c r="A17" s="153">
        <v>42618</v>
      </c>
      <c r="B17" s="25">
        <v>11</v>
      </c>
      <c r="C17" s="15"/>
      <c r="D17" s="104">
        <v>10</v>
      </c>
      <c r="E17" s="15"/>
      <c r="F17" s="25">
        <v>8</v>
      </c>
      <c r="G17" s="15"/>
      <c r="H17" s="25">
        <v>13</v>
      </c>
      <c r="I17" s="15"/>
      <c r="J17" s="25">
        <v>8</v>
      </c>
      <c r="K17" s="15"/>
      <c r="L17" s="25">
        <v>10</v>
      </c>
      <c r="M17" s="15"/>
      <c r="N17" s="25">
        <v>8</v>
      </c>
      <c r="P17" s="105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>
      <c r="A18" s="213">
        <v>42646</v>
      </c>
      <c r="B18" s="160">
        <v>13</v>
      </c>
      <c r="C18" s="165"/>
      <c r="D18" s="188">
        <v>12</v>
      </c>
      <c r="E18" s="165"/>
      <c r="F18" s="160">
        <v>7</v>
      </c>
      <c r="G18" s="165"/>
      <c r="H18" s="160">
        <v>14</v>
      </c>
      <c r="I18" s="165"/>
      <c r="J18" s="160">
        <v>9</v>
      </c>
      <c r="K18" s="165"/>
      <c r="L18" s="160">
        <v>11</v>
      </c>
      <c r="M18" s="165"/>
      <c r="N18" s="160">
        <v>7</v>
      </c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>
      <c r="A19" s="14">
        <v>42681</v>
      </c>
      <c r="B19" s="25">
        <v>13</v>
      </c>
      <c r="C19" s="15"/>
      <c r="D19" s="25">
        <v>11</v>
      </c>
      <c r="E19" s="15"/>
      <c r="F19" s="25">
        <v>8</v>
      </c>
      <c r="G19" s="15"/>
      <c r="H19" s="101">
        <v>14</v>
      </c>
      <c r="I19" s="15"/>
      <c r="J19" s="25">
        <v>10</v>
      </c>
      <c r="K19" s="15"/>
      <c r="L19" s="25">
        <v>11</v>
      </c>
      <c r="M19" s="15"/>
      <c r="N19" s="25">
        <v>9</v>
      </c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>
      <c r="A20" s="14">
        <v>42709</v>
      </c>
      <c r="B20" s="25">
        <v>14</v>
      </c>
      <c r="C20" s="15"/>
      <c r="D20" s="25">
        <v>12</v>
      </c>
      <c r="E20" s="15"/>
      <c r="F20" s="25">
        <v>16</v>
      </c>
      <c r="G20" s="15"/>
      <c r="H20" s="102">
        <v>8</v>
      </c>
      <c r="I20" s="15"/>
      <c r="J20" s="25">
        <v>10</v>
      </c>
      <c r="K20" s="15"/>
      <c r="L20" s="25">
        <v>14</v>
      </c>
      <c r="M20" s="15"/>
      <c r="N20" s="25">
        <v>7</v>
      </c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>
      <c r="A22" s="14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04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160" t="s">
        <v>10</v>
      </c>
      <c r="M24" s="1"/>
      <c r="N24" s="2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>
      <c r="A25" s="14"/>
      <c r="B25" s="25"/>
      <c r="C25" s="25"/>
      <c r="D25" s="104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3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>
      <c r="A29" s="112"/>
      <c r="B29" s="25"/>
      <c r="C29" s="15"/>
      <c r="D29" s="104"/>
      <c r="E29" s="15"/>
      <c r="F29" s="25"/>
      <c r="G29" s="15"/>
      <c r="H29" s="25"/>
      <c r="I29" s="15"/>
      <c r="J29" s="25"/>
      <c r="K29" s="15"/>
      <c r="L29" s="25"/>
      <c r="M29" s="15"/>
      <c r="N29" s="2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>
      <c r="A30" s="112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>
      <c r="A32" s="112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>
      <c r="A33" s="112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12.75" customHeight="1">
      <c r="A34" s="14"/>
      <c r="B34" s="25"/>
      <c r="C34" s="25"/>
      <c r="D34" s="104"/>
      <c r="E34" s="25"/>
      <c r="F34" s="25"/>
      <c r="G34" s="15"/>
      <c r="H34" s="25"/>
      <c r="I34" s="15"/>
      <c r="J34" s="25"/>
      <c r="K34" s="15"/>
      <c r="L34" s="47"/>
      <c r="M34" s="15"/>
      <c r="N34" s="2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30.75" customHeight="1">
      <c r="A36" s="179" t="s">
        <v>1445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ht="6.75" customHeight="1">
      <c r="A37" s="14"/>
      <c r="B37" s="25"/>
      <c r="C37" s="25"/>
      <c r="D37" s="104"/>
      <c r="E37" s="25"/>
      <c r="F37" s="25"/>
      <c r="G37" s="15"/>
      <c r="H37" s="25"/>
      <c r="I37" s="15"/>
      <c r="J37" s="25"/>
      <c r="K37" s="15"/>
      <c r="L37" s="25"/>
      <c r="M37" s="15"/>
      <c r="N37" s="25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15">
      <c r="A38" s="18" t="s">
        <v>40</v>
      </c>
      <c r="B38" s="52">
        <v>75</v>
      </c>
      <c r="C38" s="52"/>
      <c r="D38" s="52">
        <v>75</v>
      </c>
      <c r="E38" s="52"/>
      <c r="F38" s="52">
        <v>75</v>
      </c>
      <c r="H38" s="52">
        <v>75</v>
      </c>
      <c r="J38" s="52">
        <v>75</v>
      </c>
      <c r="L38" s="52">
        <v>75</v>
      </c>
      <c r="N38" s="52">
        <v>75</v>
      </c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ht="12.75">
      <c r="A39" s="18" t="s">
        <v>27</v>
      </c>
      <c r="B39" s="47">
        <f>COUNTIF(B8:B37,"&gt;75")</f>
        <v>0</v>
      </c>
      <c r="C39" s="47"/>
      <c r="D39" s="47">
        <f>COUNTIF(D8:D37,"&gt;75")</f>
        <v>0</v>
      </c>
      <c r="E39" s="47"/>
      <c r="F39" s="47">
        <f>COUNTIF(F8:F37,"&gt;75")</f>
        <v>0</v>
      </c>
      <c r="H39" s="47">
        <f>COUNTIF(H8:H37,"&gt;75")</f>
        <v>0</v>
      </c>
      <c r="J39" s="47">
        <f>COUNTIF(J8:J37,"&gt;75")</f>
        <v>0</v>
      </c>
      <c r="L39" s="47">
        <f>COUNTIF(L8:L37,"&gt;75")</f>
        <v>0</v>
      </c>
      <c r="N39" s="47">
        <f>COUNTIF(N8:N37,"&gt;75")</f>
        <v>0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ht="6.75" customHeight="1">
      <c r="A40" s="18"/>
      <c r="B40" s="53"/>
      <c r="C40" s="53"/>
      <c r="D40" s="47"/>
      <c r="E40" s="47"/>
      <c r="F40" s="47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12.75">
      <c r="A41" s="18" t="s">
        <v>28</v>
      </c>
      <c r="B41" s="59">
        <v>45</v>
      </c>
      <c r="C41" s="54"/>
      <c r="D41" s="50">
        <v>51</v>
      </c>
      <c r="E41" s="47"/>
      <c r="F41" s="59">
        <v>39</v>
      </c>
      <c r="H41" s="59">
        <v>45</v>
      </c>
      <c r="J41" s="59">
        <v>30</v>
      </c>
      <c r="L41" s="59">
        <v>48</v>
      </c>
      <c r="N41" s="59">
        <v>33</v>
      </c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ht="12.75">
      <c r="A42" s="18" t="s">
        <v>27</v>
      </c>
      <c r="B42" s="47">
        <f>COUNTIF(B8:B37,"&gt;45")</f>
        <v>0</v>
      </c>
      <c r="C42" s="47"/>
      <c r="D42" s="47">
        <f>COUNTIF(D8:D37,"&gt;51")</f>
        <v>0</v>
      </c>
      <c r="E42" s="47"/>
      <c r="F42" s="47">
        <f>COUNTIF(F8:F37,"&gt;39")</f>
        <v>0</v>
      </c>
      <c r="H42" s="47">
        <f>COUNTIF(H8:H37,"&gt;45")</f>
        <v>0</v>
      </c>
      <c r="J42" s="47">
        <f>COUNTIF(J8:J37,"&gt;30")</f>
        <v>0</v>
      </c>
      <c r="L42" s="47">
        <f>COUNTIF(L8:L37,"&gt;48")</f>
        <v>0</v>
      </c>
      <c r="N42" s="47">
        <f>COUNTIF(N9:N37,"&gt;33")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ht="7.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22" customFormat="1" ht="12.75" customHeight="1">
      <c r="A44" s="18" t="s">
        <v>29</v>
      </c>
      <c r="B44" s="7">
        <f>COUNT(B3:B37)</f>
        <v>12</v>
      </c>
      <c r="C44" s="1"/>
      <c r="D44" s="7">
        <f>COUNT(D3:D37)</f>
        <v>12</v>
      </c>
      <c r="E44" s="1"/>
      <c r="F44" s="7">
        <f>COUNT(F3:F37)</f>
        <v>12</v>
      </c>
      <c r="G44" s="1"/>
      <c r="H44" s="7">
        <f>COUNT(H3:H37)</f>
        <v>12</v>
      </c>
      <c r="I44" s="1"/>
      <c r="J44" s="7">
        <f>COUNT(J3:J37)</f>
        <v>12</v>
      </c>
      <c r="K44" s="1"/>
      <c r="L44" s="7">
        <f>COUNT(L3:L37)</f>
        <v>12</v>
      </c>
      <c r="M44" s="1"/>
      <c r="N44" s="7">
        <f>COUNT(N3:N37)</f>
        <v>12</v>
      </c>
      <c r="O44" s="201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</row>
    <row r="45" spans="1:227" s="22" customFormat="1" ht="12.75" customHeight="1">
      <c r="A45" s="18" t="s">
        <v>30</v>
      </c>
      <c r="B45" s="15">
        <f>MIN(B3:B37)</f>
        <v>7</v>
      </c>
      <c r="C45" s="1"/>
      <c r="D45" s="15">
        <f>MIN(D3:D37)</f>
        <v>8</v>
      </c>
      <c r="E45" s="1"/>
      <c r="F45" s="15">
        <f>MIN(F3:F37)</f>
        <v>6</v>
      </c>
      <c r="G45" s="1"/>
      <c r="H45" s="15">
        <f>MIN(H3:H37)</f>
        <v>8</v>
      </c>
      <c r="I45" s="1"/>
      <c r="J45" s="15">
        <f>MIN(J3:J37)</f>
        <v>6</v>
      </c>
      <c r="K45" s="1"/>
      <c r="L45" s="15">
        <f>MIN(L3:L37)</f>
        <v>7</v>
      </c>
      <c r="M45" s="1"/>
      <c r="N45" s="15">
        <f>MIN(N3:N37)</f>
        <v>3</v>
      </c>
      <c r="O45" s="201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</row>
    <row r="46" spans="1:15" s="22" customFormat="1" ht="12.75" customHeight="1">
      <c r="A46" s="18" t="s">
        <v>31</v>
      </c>
      <c r="B46" s="15">
        <f>AVERAGE(B3:B37)</f>
        <v>10.25</v>
      </c>
      <c r="C46" s="1"/>
      <c r="D46" s="15">
        <f>AVERAGE(D3:D37)</f>
        <v>10.25</v>
      </c>
      <c r="E46" s="1"/>
      <c r="F46" s="15">
        <f>AVERAGE(F3:F37)</f>
        <v>7.916666666666667</v>
      </c>
      <c r="G46" s="1"/>
      <c r="H46" s="15">
        <f>AVERAGE(H3:H37)</f>
        <v>10.416666666666666</v>
      </c>
      <c r="I46" s="1"/>
      <c r="J46" s="15">
        <f>AVERAGE(J3:J37)</f>
        <v>8</v>
      </c>
      <c r="K46" s="1"/>
      <c r="L46" s="15">
        <f>AVERAGE(L3:L37)</f>
        <v>10.166666666666666</v>
      </c>
      <c r="M46" s="1"/>
      <c r="N46" s="15">
        <f>AVERAGE(N3:N37)</f>
        <v>5.5</v>
      </c>
      <c r="O46" s="201"/>
    </row>
    <row r="47" spans="1:15" s="22" customFormat="1" ht="12.75" customHeight="1">
      <c r="A47" s="18" t="s">
        <v>32</v>
      </c>
      <c r="B47" s="15">
        <f>MAX(B3:B37)</f>
        <v>14</v>
      </c>
      <c r="C47" s="1"/>
      <c r="D47" s="15">
        <f>MAX(D3:D37)</f>
        <v>13</v>
      </c>
      <c r="E47" s="1"/>
      <c r="F47" s="15">
        <f>MAX(F3:F37)</f>
        <v>16</v>
      </c>
      <c r="G47" s="1"/>
      <c r="H47" s="15">
        <f>MAX(H3:H37)</f>
        <v>14</v>
      </c>
      <c r="I47" s="1"/>
      <c r="J47" s="15">
        <f>MAX(J3:J37)</f>
        <v>11</v>
      </c>
      <c r="K47" s="1"/>
      <c r="L47" s="15">
        <f>MAX(L3:L37)</f>
        <v>14</v>
      </c>
      <c r="M47" s="1"/>
      <c r="N47" s="15">
        <f>MAX(N3:N37)</f>
        <v>9</v>
      </c>
      <c r="O47" s="201"/>
    </row>
    <row r="48" spans="1:3" ht="12.75">
      <c r="A48" s="53"/>
      <c r="B48" s="53"/>
      <c r="C48" s="53"/>
    </row>
    <row r="49" spans="1:3" ht="12.75">
      <c r="A49" s="53"/>
      <c r="B49" s="53"/>
      <c r="C49" s="53"/>
    </row>
    <row r="50" ht="12.75">
      <c r="A50" s="1"/>
    </row>
    <row r="51" spans="1:8" ht="12.75">
      <c r="A51" s="222"/>
      <c r="B51" s="222"/>
      <c r="C51" s="222"/>
      <c r="D51" s="222"/>
      <c r="E51" s="222"/>
      <c r="F51" s="222"/>
      <c r="G51" s="222"/>
      <c r="H51" s="222"/>
    </row>
    <row r="54" ht="12.75">
      <c r="A54" s="175" t="s">
        <v>1617</v>
      </c>
    </row>
    <row r="55" ht="7.5" customHeight="1">
      <c r="A55" s="175"/>
    </row>
    <row r="56" spans="1:14" ht="23.25">
      <c r="A56" s="185" t="s">
        <v>1446</v>
      </c>
      <c r="B56" s="182">
        <v>0</v>
      </c>
      <c r="C56" s="182"/>
      <c r="D56" s="182">
        <v>0</v>
      </c>
      <c r="E56" s="182"/>
      <c r="F56" s="182">
        <v>0</v>
      </c>
      <c r="G56" s="182"/>
      <c r="H56" s="182">
        <v>0</v>
      </c>
      <c r="I56" s="182"/>
      <c r="J56" s="182">
        <v>0</v>
      </c>
      <c r="K56" s="182"/>
      <c r="L56" s="182">
        <v>0</v>
      </c>
      <c r="M56" s="182"/>
      <c r="N56" s="182">
        <v>0</v>
      </c>
    </row>
    <row r="57" spans="1:14" ht="23.25">
      <c r="A57" s="185" t="s">
        <v>1447</v>
      </c>
      <c r="B57" s="182">
        <v>0</v>
      </c>
      <c r="C57" s="182"/>
      <c r="D57" s="182">
        <v>0</v>
      </c>
      <c r="E57" s="182"/>
      <c r="F57" s="182">
        <v>0</v>
      </c>
      <c r="G57" s="182"/>
      <c r="H57" s="182">
        <v>0</v>
      </c>
      <c r="I57" s="182"/>
      <c r="J57" s="182">
        <v>0</v>
      </c>
      <c r="K57" s="182"/>
      <c r="L57" s="182">
        <v>0</v>
      </c>
      <c r="M57" s="182"/>
      <c r="N57" s="182">
        <v>0</v>
      </c>
    </row>
    <row r="58" ht="12.75">
      <c r="A58" s="173"/>
    </row>
    <row r="59" spans="1:14" ht="12.75">
      <c r="A59" s="173" t="s">
        <v>29</v>
      </c>
      <c r="B59" s="184">
        <v>12</v>
      </c>
      <c r="C59" s="184"/>
      <c r="D59" s="184">
        <v>12</v>
      </c>
      <c r="E59" s="184"/>
      <c r="F59" s="184">
        <v>13</v>
      </c>
      <c r="G59" s="184"/>
      <c r="H59" s="184">
        <v>12</v>
      </c>
      <c r="I59" s="184"/>
      <c r="J59" s="184">
        <v>12</v>
      </c>
      <c r="K59" s="184"/>
      <c r="L59" s="184">
        <v>12</v>
      </c>
      <c r="M59" s="184"/>
      <c r="N59" s="184">
        <v>12</v>
      </c>
    </row>
    <row r="60" spans="1:14" ht="12.75">
      <c r="A60" s="173" t="s">
        <v>30</v>
      </c>
      <c r="B60" s="184">
        <v>8</v>
      </c>
      <c r="C60" s="184"/>
      <c r="D60" s="184">
        <v>7</v>
      </c>
      <c r="E60" s="184"/>
      <c r="F60" s="184">
        <v>5</v>
      </c>
      <c r="G60" s="184"/>
      <c r="H60" s="184">
        <v>4</v>
      </c>
      <c r="I60" s="184"/>
      <c r="J60" s="184">
        <v>6</v>
      </c>
      <c r="K60" s="184"/>
      <c r="L60" s="184">
        <v>7</v>
      </c>
      <c r="M60" s="184"/>
      <c r="N60" s="184">
        <v>3</v>
      </c>
    </row>
    <row r="61" spans="1:14" ht="12.75">
      <c r="A61" s="173" t="s">
        <v>31</v>
      </c>
      <c r="B61" s="184">
        <v>10.166666666666666</v>
      </c>
      <c r="C61" s="184"/>
      <c r="D61" s="184">
        <v>11.666666666666666</v>
      </c>
      <c r="E61" s="184"/>
      <c r="F61" s="184">
        <v>8.153846153846153</v>
      </c>
      <c r="G61" s="184"/>
      <c r="H61" s="184">
        <v>10.083333333333334</v>
      </c>
      <c r="I61" s="184"/>
      <c r="J61" s="184">
        <v>7.666666666666667</v>
      </c>
      <c r="K61" s="184"/>
      <c r="L61" s="184">
        <v>9.833333333333334</v>
      </c>
      <c r="M61" s="184"/>
      <c r="N61" s="184">
        <v>4.083333333333333</v>
      </c>
    </row>
    <row r="62" spans="1:14" ht="12.75">
      <c r="A62" s="173" t="s">
        <v>32</v>
      </c>
      <c r="B62" s="184">
        <v>12</v>
      </c>
      <c r="C62" s="184"/>
      <c r="D62" s="184">
        <v>20</v>
      </c>
      <c r="E62" s="184"/>
      <c r="F62" s="184">
        <v>20</v>
      </c>
      <c r="G62" s="184"/>
      <c r="H62" s="184">
        <v>13</v>
      </c>
      <c r="I62" s="184"/>
      <c r="J62" s="184">
        <v>9</v>
      </c>
      <c r="K62" s="184"/>
      <c r="L62" s="184">
        <v>13</v>
      </c>
      <c r="M62" s="184"/>
      <c r="N62" s="184">
        <v>5</v>
      </c>
    </row>
    <row r="63" ht="12.75">
      <c r="O63" s="202"/>
    </row>
    <row r="64" ht="12.75">
      <c r="O64" s="202"/>
    </row>
    <row r="65" ht="12.75">
      <c r="O65" s="202"/>
    </row>
    <row r="66" ht="12.75">
      <c r="O66" s="202"/>
    </row>
    <row r="67" ht="12.75">
      <c r="O67" s="202"/>
    </row>
    <row r="68" ht="12.75">
      <c r="O68" s="202"/>
    </row>
    <row r="69" spans="1:15" ht="12.75">
      <c r="A69" s="167"/>
      <c r="B69" s="1"/>
      <c r="C69" s="1"/>
      <c r="D69" s="1"/>
      <c r="E69" s="1"/>
      <c r="F69" s="7"/>
      <c r="O69" s="202"/>
    </row>
    <row r="70" spans="1:15" ht="12.75">
      <c r="A70" s="167"/>
      <c r="B70" s="1"/>
      <c r="C70" s="1"/>
      <c r="D70" s="1"/>
      <c r="E70" s="1"/>
      <c r="F70" s="7"/>
      <c r="O70" s="202"/>
    </row>
    <row r="71" spans="1:15" ht="12.75">
      <c r="A71" s="167"/>
      <c r="O71" s="202"/>
    </row>
    <row r="72" spans="1:15" ht="12.75">
      <c r="A72" s="187"/>
      <c r="G72" s="1"/>
      <c r="O72" s="202"/>
    </row>
    <row r="73" spans="7:15" ht="12.75">
      <c r="G73" s="1"/>
      <c r="O73" s="202"/>
    </row>
    <row r="74" ht="12.75">
      <c r="O74" s="202"/>
    </row>
    <row r="75" ht="12.75">
      <c r="O75" s="202"/>
    </row>
    <row r="76" ht="12.75">
      <c r="O76" s="202"/>
    </row>
    <row r="77" ht="12.75">
      <c r="O77" s="202"/>
    </row>
    <row r="78" ht="12.75">
      <c r="O78" s="202"/>
    </row>
    <row r="79" ht="12.75">
      <c r="O79" s="202"/>
    </row>
    <row r="80" ht="12.75">
      <c r="O80" s="202"/>
    </row>
    <row r="81" ht="12.75">
      <c r="O81" s="202"/>
    </row>
    <row r="82" ht="12.75">
      <c r="O82" s="202"/>
    </row>
    <row r="83" ht="12.75">
      <c r="O83" s="202"/>
    </row>
    <row r="84" ht="12.75">
      <c r="O84" s="202"/>
    </row>
    <row r="85" ht="12.75">
      <c r="O85" s="202"/>
    </row>
    <row r="86" ht="12.75">
      <c r="O86" s="202"/>
    </row>
    <row r="87" ht="12.75">
      <c r="O87" s="202"/>
    </row>
    <row r="88" ht="12.75">
      <c r="O88" s="202"/>
    </row>
    <row r="89" ht="12.75">
      <c r="O89" s="202"/>
    </row>
    <row r="90" ht="12.75">
      <c r="O90" s="202"/>
    </row>
    <row r="91" ht="12.75">
      <c r="O91" s="202"/>
    </row>
    <row r="92" ht="12.75">
      <c r="O92" s="202"/>
    </row>
    <row r="93" ht="12.75">
      <c r="O93" s="202"/>
    </row>
    <row r="94" ht="12.75">
      <c r="O94" s="202"/>
    </row>
    <row r="95" ht="12.75">
      <c r="O95" s="202"/>
    </row>
    <row r="96" ht="12.75">
      <c r="O96" s="202"/>
    </row>
    <row r="97" ht="12.75">
      <c r="O97" s="202"/>
    </row>
    <row r="98" ht="12.75">
      <c r="O98" s="202"/>
    </row>
    <row r="99" ht="12.75">
      <c r="O99" s="202"/>
    </row>
    <row r="100" ht="12.75">
      <c r="O100" s="202"/>
    </row>
    <row r="101" ht="12.75">
      <c r="O101" s="202"/>
    </row>
    <row r="102" ht="12.75">
      <c r="O102" s="202"/>
    </row>
    <row r="103" ht="12.75">
      <c r="O103" s="202"/>
    </row>
    <row r="104" ht="12.75">
      <c r="O104" s="202"/>
    </row>
    <row r="105" ht="12.75">
      <c r="O105" s="202"/>
    </row>
    <row r="106" ht="12.75">
      <c r="O106" s="202"/>
    </row>
    <row r="107" ht="12.75">
      <c r="O107" s="202"/>
    </row>
    <row r="108" ht="12.75">
      <c r="O108" s="202"/>
    </row>
    <row r="109" ht="12.75">
      <c r="O109" s="202"/>
    </row>
    <row r="110" ht="12.75">
      <c r="O110" s="202"/>
    </row>
    <row r="111" ht="12.75">
      <c r="O111" s="202"/>
    </row>
    <row r="112" ht="12.75">
      <c r="O112" s="202"/>
    </row>
    <row r="113" ht="12.75">
      <c r="O113" s="202"/>
    </row>
    <row r="114" ht="12.75">
      <c r="O114" s="202"/>
    </row>
    <row r="115" ht="12.75">
      <c r="O115" s="202"/>
    </row>
    <row r="116" ht="12.75">
      <c r="O116" s="202"/>
    </row>
    <row r="117" ht="12.75">
      <c r="O117" s="202"/>
    </row>
    <row r="118" ht="12.75">
      <c r="O118" s="202"/>
    </row>
    <row r="119" ht="12.75">
      <c r="O119" s="202"/>
    </row>
    <row r="120" ht="12.75">
      <c r="O120" s="202"/>
    </row>
    <row r="121" ht="12.75">
      <c r="O121" s="202"/>
    </row>
    <row r="122" ht="12.75">
      <c r="O122" s="202"/>
    </row>
    <row r="123" ht="12.75">
      <c r="O123" s="202"/>
    </row>
    <row r="124" ht="12.75">
      <c r="O124" s="202"/>
    </row>
    <row r="125" ht="12.75">
      <c r="O125" s="202"/>
    </row>
    <row r="126" ht="12.75">
      <c r="O126" s="202"/>
    </row>
    <row r="127" ht="12.75">
      <c r="O127" s="202"/>
    </row>
    <row r="128" ht="12.75">
      <c r="O128" s="202"/>
    </row>
    <row r="129" ht="12.75">
      <c r="O129" s="202"/>
    </row>
    <row r="130" ht="12.75">
      <c r="O130" s="202"/>
    </row>
    <row r="131" ht="12.75">
      <c r="O131" s="202"/>
    </row>
    <row r="132" ht="12.75">
      <c r="O132" s="202"/>
    </row>
    <row r="133" ht="12.75">
      <c r="O133" s="202"/>
    </row>
    <row r="134" ht="12.75">
      <c r="O134" s="202"/>
    </row>
    <row r="135" ht="12.75">
      <c r="O135" s="202"/>
    </row>
    <row r="136" ht="12.75">
      <c r="O136" s="202"/>
    </row>
    <row r="137" ht="12.75">
      <c r="O137" s="202"/>
    </row>
    <row r="138" ht="12.75">
      <c r="O138" s="202"/>
    </row>
    <row r="139" ht="12.75">
      <c r="O139" s="202"/>
    </row>
    <row r="140" ht="12.75">
      <c r="O140" s="202"/>
    </row>
    <row r="141" ht="12.75">
      <c r="O141" s="202"/>
    </row>
    <row r="142" ht="12.75">
      <c r="O142" s="202"/>
    </row>
    <row r="143" ht="12.75">
      <c r="O143" s="202"/>
    </row>
    <row r="144" ht="12.75">
      <c r="O144" s="202"/>
    </row>
    <row r="145" ht="12.75">
      <c r="O145" s="202"/>
    </row>
    <row r="146" ht="12.75">
      <c r="O146" s="202"/>
    </row>
    <row r="147" ht="12.75">
      <c r="O147" s="202"/>
    </row>
    <row r="148" ht="12.75">
      <c r="O148" s="202"/>
    </row>
    <row r="149" ht="12.75">
      <c r="O149" s="202"/>
    </row>
    <row r="150" ht="12.75">
      <c r="O150" s="202"/>
    </row>
    <row r="151" ht="12.75">
      <c r="O151" s="202"/>
    </row>
    <row r="152" ht="12.75">
      <c r="O152" s="202"/>
    </row>
    <row r="153" ht="12.75">
      <c r="O153" s="202"/>
    </row>
    <row r="154" ht="12.75">
      <c r="O154" s="202"/>
    </row>
    <row r="155" ht="12.75">
      <c r="O155" s="202"/>
    </row>
    <row r="156" ht="12.75">
      <c r="O156" s="202"/>
    </row>
    <row r="157" ht="12.75">
      <c r="O157" s="202"/>
    </row>
    <row r="158" ht="12.75">
      <c r="O158" s="202"/>
    </row>
    <row r="159" ht="12.75">
      <c r="O159" s="202"/>
    </row>
    <row r="160" ht="12.75">
      <c r="O160" s="202"/>
    </row>
    <row r="161" ht="12.75">
      <c r="O161" s="202"/>
    </row>
    <row r="162" ht="12.75">
      <c r="O162" s="202"/>
    </row>
    <row r="163" ht="12.75">
      <c r="O163" s="202"/>
    </row>
    <row r="164" ht="12.75">
      <c r="O164" s="202"/>
    </row>
    <row r="165" ht="12.75">
      <c r="O165" s="202"/>
    </row>
    <row r="166" ht="12.75">
      <c r="O166" s="202"/>
    </row>
    <row r="167" ht="12.75">
      <c r="O167" s="202"/>
    </row>
    <row r="168" ht="12.75">
      <c r="O168" s="202"/>
    </row>
    <row r="169" ht="12.75">
      <c r="O169" s="202"/>
    </row>
    <row r="170" ht="12.75">
      <c r="O170" s="202"/>
    </row>
    <row r="171" ht="12.75">
      <c r="O171" s="202"/>
    </row>
    <row r="172" ht="12.75">
      <c r="O172" s="202"/>
    </row>
    <row r="173" ht="12.75">
      <c r="O173" s="202"/>
    </row>
    <row r="174" ht="12.75">
      <c r="O174" s="202"/>
    </row>
    <row r="175" ht="12.75">
      <c r="O175" s="202"/>
    </row>
    <row r="176" ht="12.75">
      <c r="O176" s="202"/>
    </row>
    <row r="177" ht="12.75">
      <c r="O177" s="202"/>
    </row>
    <row r="178" ht="12.75">
      <c r="O178" s="202"/>
    </row>
    <row r="179" ht="12.75">
      <c r="O179" s="202"/>
    </row>
    <row r="180" ht="12.75">
      <c r="O180" s="202"/>
    </row>
    <row r="181" ht="12.75">
      <c r="O181" s="202"/>
    </row>
    <row r="182" ht="12.75">
      <c r="O182" s="202"/>
    </row>
    <row r="183" ht="12.75">
      <c r="O183" s="202"/>
    </row>
    <row r="184" ht="12.75">
      <c r="O184" s="202"/>
    </row>
    <row r="185" ht="12.75">
      <c r="O185" s="202"/>
    </row>
    <row r="186" ht="12.75">
      <c r="O186" s="202"/>
    </row>
    <row r="187" ht="12.75">
      <c r="O187" s="202"/>
    </row>
    <row r="188" ht="12.75">
      <c r="O188" s="202"/>
    </row>
    <row r="189" ht="12.75">
      <c r="O189" s="202"/>
    </row>
    <row r="190" ht="12.75">
      <c r="O190" s="202"/>
    </row>
    <row r="191" ht="12.75">
      <c r="O191" s="202"/>
    </row>
    <row r="192" ht="12.75">
      <c r="O192" s="202"/>
    </row>
    <row r="193" ht="12.75">
      <c r="O193" s="202"/>
    </row>
    <row r="194" ht="12.75">
      <c r="O194" s="202"/>
    </row>
    <row r="195" ht="12.75">
      <c r="O195" s="202"/>
    </row>
    <row r="196" ht="12.75">
      <c r="O196" s="202"/>
    </row>
    <row r="197" ht="12.75">
      <c r="O197" s="202"/>
    </row>
    <row r="198" ht="12.75">
      <c r="O198" s="202"/>
    </row>
    <row r="199" ht="12.75">
      <c r="O199" s="202"/>
    </row>
    <row r="200" ht="12.75">
      <c r="O200" s="202"/>
    </row>
    <row r="201" ht="12.75">
      <c r="O201" s="202"/>
    </row>
    <row r="202" ht="12.75">
      <c r="O202" s="202"/>
    </row>
    <row r="203" ht="12.75">
      <c r="O203" s="202"/>
    </row>
    <row r="204" ht="12.75">
      <c r="O204" s="202"/>
    </row>
    <row r="205" ht="12.75">
      <c r="O205" s="202"/>
    </row>
    <row r="206" ht="12.75">
      <c r="O206" s="202"/>
    </row>
    <row r="207" ht="12.75">
      <c r="O207" s="202"/>
    </row>
    <row r="208" ht="12.75">
      <c r="O208" s="202"/>
    </row>
    <row r="209" ht="12.75">
      <c r="O209" s="202"/>
    </row>
    <row r="210" ht="12.75">
      <c r="O210" s="202"/>
    </row>
    <row r="211" ht="12.75">
      <c r="O211" s="202"/>
    </row>
    <row r="212" ht="12.75">
      <c r="O212" s="202"/>
    </row>
    <row r="213" ht="12.75">
      <c r="O213" s="202"/>
    </row>
    <row r="214" ht="12.75">
      <c r="O214" s="202"/>
    </row>
    <row r="215" ht="12.75">
      <c r="O215" s="202"/>
    </row>
    <row r="216" ht="12.75">
      <c r="O216" s="202"/>
    </row>
    <row r="217" ht="12.75">
      <c r="O217" s="202"/>
    </row>
    <row r="218" ht="12.75">
      <c r="O218" s="202"/>
    </row>
    <row r="219" ht="12.75">
      <c r="O219" s="202"/>
    </row>
    <row r="220" ht="12.75">
      <c r="O220" s="202"/>
    </row>
    <row r="221" ht="12.75">
      <c r="O221" s="202"/>
    </row>
    <row r="222" ht="12.75">
      <c r="O222" s="202"/>
    </row>
    <row r="223" ht="12.75">
      <c r="O223" s="202"/>
    </row>
    <row r="224" ht="12.75">
      <c r="O224" s="202"/>
    </row>
    <row r="225" ht="12.75">
      <c r="O225" s="202"/>
    </row>
    <row r="226" ht="12.75">
      <c r="O226" s="202"/>
    </row>
    <row r="227" ht="12.75">
      <c r="O227" s="202"/>
    </row>
    <row r="228" ht="12.75">
      <c r="O228" s="202"/>
    </row>
    <row r="229" ht="12.75">
      <c r="O229" s="202"/>
    </row>
    <row r="230" ht="12.75">
      <c r="O230" s="202"/>
    </row>
    <row r="231" ht="12.75">
      <c r="O231" s="202"/>
    </row>
    <row r="232" ht="12.75">
      <c r="O232" s="202"/>
    </row>
    <row r="233" ht="12.75">
      <c r="O233" s="202"/>
    </row>
    <row r="234" ht="12.75">
      <c r="O234" s="202"/>
    </row>
    <row r="235" ht="12.75">
      <c r="O235" s="202"/>
    </row>
    <row r="236" ht="12.75">
      <c r="O236" s="202"/>
    </row>
    <row r="237" ht="12.75">
      <c r="O237" s="202"/>
    </row>
    <row r="238" ht="12.75">
      <c r="O238" s="202"/>
    </row>
    <row r="239" ht="12.75">
      <c r="O239" s="202"/>
    </row>
    <row r="240" ht="12.75">
      <c r="O240" s="202"/>
    </row>
    <row r="241" ht="12.75">
      <c r="O241" s="202"/>
    </row>
    <row r="242" ht="12.75">
      <c r="O242" s="202"/>
    </row>
    <row r="243" ht="12.75">
      <c r="O243" s="202"/>
    </row>
    <row r="244" ht="12.75">
      <c r="O244" s="202"/>
    </row>
    <row r="245" ht="12.75">
      <c r="O245" s="202"/>
    </row>
    <row r="246" ht="12.75">
      <c r="O246" s="202"/>
    </row>
    <row r="247" ht="12.75">
      <c r="O247" s="202"/>
    </row>
    <row r="248" ht="12.75">
      <c r="O248" s="202"/>
    </row>
    <row r="249" ht="12.75">
      <c r="O249" s="202"/>
    </row>
    <row r="250" ht="12.75">
      <c r="O250" s="202"/>
    </row>
    <row r="251" ht="12.75">
      <c r="O251" s="202"/>
    </row>
    <row r="252" ht="12.75">
      <c r="O252" s="202"/>
    </row>
    <row r="253" ht="12.75">
      <c r="O253" s="202"/>
    </row>
    <row r="254" ht="12.75">
      <c r="O254" s="202"/>
    </row>
    <row r="255" ht="12.75">
      <c r="O255" s="202"/>
    </row>
    <row r="256" ht="12.75">
      <c r="O256" s="202"/>
    </row>
    <row r="257" ht="12.75">
      <c r="O257" s="202"/>
    </row>
    <row r="258" ht="12.75">
      <c r="O258" s="202"/>
    </row>
    <row r="259" ht="12.75">
      <c r="O259" s="202"/>
    </row>
    <row r="260" ht="12.75">
      <c r="O260" s="202"/>
    </row>
    <row r="261" ht="12.75">
      <c r="O261" s="202"/>
    </row>
    <row r="262" ht="12.75">
      <c r="O262" s="202"/>
    </row>
    <row r="263" ht="12.75">
      <c r="O263" s="202"/>
    </row>
    <row r="264" ht="12.75">
      <c r="O264" s="202"/>
    </row>
    <row r="265" ht="12.75">
      <c r="O265" s="202"/>
    </row>
    <row r="266" ht="12.75">
      <c r="O266" s="202"/>
    </row>
    <row r="267" ht="12.75">
      <c r="O267" s="202"/>
    </row>
    <row r="268" ht="12.75">
      <c r="O268" s="202"/>
    </row>
    <row r="269" ht="12.75">
      <c r="O269" s="202"/>
    </row>
    <row r="270" ht="12.75">
      <c r="O270" s="202"/>
    </row>
    <row r="271" ht="12.75">
      <c r="O271" s="202"/>
    </row>
    <row r="272" ht="12.75">
      <c r="O272" s="202"/>
    </row>
    <row r="273" ht="12.75">
      <c r="O273" s="202"/>
    </row>
    <row r="274" ht="12.75">
      <c r="O274" s="202"/>
    </row>
    <row r="275" ht="12.75">
      <c r="O275" s="202"/>
    </row>
    <row r="276" ht="12.75">
      <c r="O276" s="202"/>
    </row>
    <row r="277" ht="12.75">
      <c r="O277" s="202"/>
    </row>
    <row r="278" ht="12.75">
      <c r="O278" s="202"/>
    </row>
    <row r="279" ht="12.75">
      <c r="O279" s="202"/>
    </row>
    <row r="280" ht="12.75">
      <c r="O280" s="202"/>
    </row>
    <row r="281" ht="12.75">
      <c r="O281" s="202"/>
    </row>
    <row r="282" ht="12.75">
      <c r="O282" s="202"/>
    </row>
    <row r="283" ht="12.75">
      <c r="O283" s="202"/>
    </row>
    <row r="284" ht="12.75">
      <c r="O284" s="202"/>
    </row>
    <row r="285" ht="12.75">
      <c r="O285" s="202"/>
    </row>
    <row r="286" ht="12.75">
      <c r="O286" s="202"/>
    </row>
    <row r="287" ht="12.75">
      <c r="O287" s="202"/>
    </row>
    <row r="288" ht="12.75">
      <c r="O288" s="202"/>
    </row>
    <row r="289" ht="12.75">
      <c r="O289" s="202"/>
    </row>
    <row r="290" ht="12.75">
      <c r="O290" s="202"/>
    </row>
    <row r="291" ht="12.75">
      <c r="O291" s="202"/>
    </row>
    <row r="292" ht="12.75">
      <c r="O292" s="202"/>
    </row>
    <row r="293" ht="12.75">
      <c r="O293" s="202"/>
    </row>
    <row r="294" ht="12.75">
      <c r="O294" s="202"/>
    </row>
    <row r="295" ht="12.75">
      <c r="O295" s="202"/>
    </row>
    <row r="296" ht="12.75">
      <c r="O296" s="202"/>
    </row>
    <row r="297" ht="12.75">
      <c r="O297" s="202"/>
    </row>
    <row r="298" ht="12.75">
      <c r="O298" s="202"/>
    </row>
    <row r="299" ht="12.75">
      <c r="O299" s="202"/>
    </row>
    <row r="300" ht="12.75">
      <c r="O300" s="202"/>
    </row>
    <row r="301" ht="12.75">
      <c r="O301" s="202"/>
    </row>
    <row r="302" ht="12.75">
      <c r="O302" s="202"/>
    </row>
    <row r="303" ht="12.75">
      <c r="O303" s="202"/>
    </row>
    <row r="304" ht="12.75">
      <c r="O304" s="202"/>
    </row>
    <row r="305" ht="12.75">
      <c r="O305" s="202"/>
    </row>
    <row r="306" ht="12.75">
      <c r="O306" s="202"/>
    </row>
    <row r="307" ht="12.75">
      <c r="O307" s="202"/>
    </row>
    <row r="308" ht="12.75">
      <c r="O308" s="202"/>
    </row>
    <row r="309" ht="12.75">
      <c r="O309" s="202"/>
    </row>
    <row r="310" ht="12.75">
      <c r="O310" s="202"/>
    </row>
    <row r="311" ht="12.75">
      <c r="O311" s="202"/>
    </row>
    <row r="312" ht="12.75">
      <c r="O312" s="202"/>
    </row>
    <row r="313" ht="12.75">
      <c r="O313" s="202"/>
    </row>
    <row r="314" ht="12.75">
      <c r="O314" s="202"/>
    </row>
    <row r="315" ht="12.75">
      <c r="O315" s="202"/>
    </row>
    <row r="316" ht="12.75">
      <c r="O316" s="202"/>
    </row>
    <row r="317" ht="12.75">
      <c r="O317" s="202"/>
    </row>
    <row r="318" ht="12.75">
      <c r="O318" s="202"/>
    </row>
    <row r="319" ht="12.75">
      <c r="O319" s="202"/>
    </row>
    <row r="320" ht="12.75">
      <c r="O320" s="202"/>
    </row>
    <row r="321" ht="12.75">
      <c r="O321" s="202"/>
    </row>
    <row r="322" ht="12.75">
      <c r="O322" s="202"/>
    </row>
    <row r="323" ht="12.75">
      <c r="O323" s="202"/>
    </row>
    <row r="324" ht="12.75">
      <c r="O324" s="202"/>
    </row>
    <row r="325" ht="12.75">
      <c r="O325" s="202"/>
    </row>
    <row r="326" ht="12.75">
      <c r="O326" s="202"/>
    </row>
    <row r="327" ht="12.75">
      <c r="O327" s="202"/>
    </row>
    <row r="328" ht="12.75">
      <c r="O328" s="202"/>
    </row>
    <row r="329" ht="12.75">
      <c r="O329" s="202"/>
    </row>
    <row r="330" ht="12.75">
      <c r="O330" s="202"/>
    </row>
    <row r="331" ht="12.75">
      <c r="O331" s="202"/>
    </row>
    <row r="332" ht="12.75">
      <c r="O332" s="202"/>
    </row>
    <row r="333" ht="12.75">
      <c r="O333" s="202"/>
    </row>
    <row r="334" ht="12.75">
      <c r="O334" s="202"/>
    </row>
    <row r="335" ht="12.75">
      <c r="O335" s="202"/>
    </row>
    <row r="336" ht="12.75">
      <c r="O336" s="202"/>
    </row>
    <row r="337" ht="12.75">
      <c r="O337" s="202"/>
    </row>
    <row r="338" ht="12.75">
      <c r="O338" s="202"/>
    </row>
    <row r="339" ht="12.75">
      <c r="O339" s="202"/>
    </row>
    <row r="340" ht="12.75">
      <c r="O340" s="202"/>
    </row>
    <row r="341" ht="12.75">
      <c r="O341" s="202"/>
    </row>
    <row r="342" ht="12.75">
      <c r="O342" s="202"/>
    </row>
    <row r="343" ht="12.75">
      <c r="O343" s="202"/>
    </row>
    <row r="344" ht="12.75">
      <c r="O344" s="202"/>
    </row>
    <row r="345" ht="12.75">
      <c r="O345" s="202"/>
    </row>
    <row r="346" ht="12.75">
      <c r="O346" s="202"/>
    </row>
    <row r="347" ht="12.75">
      <c r="O347" s="202"/>
    </row>
    <row r="348" ht="12.75">
      <c r="O348" s="202"/>
    </row>
    <row r="349" ht="12.75">
      <c r="O349" s="202"/>
    </row>
    <row r="350" ht="12.75">
      <c r="O350" s="202"/>
    </row>
    <row r="351" ht="12.75">
      <c r="O351" s="202"/>
    </row>
    <row r="352" ht="12.75">
      <c r="O352" s="202"/>
    </row>
    <row r="353" ht="12.75">
      <c r="O353" s="202"/>
    </row>
    <row r="354" ht="12.75">
      <c r="O354" s="202"/>
    </row>
    <row r="355" ht="12.75">
      <c r="O355" s="202"/>
    </row>
    <row r="356" ht="12.75">
      <c r="O356" s="202"/>
    </row>
    <row r="357" ht="12.75">
      <c r="O357" s="202"/>
    </row>
    <row r="358" ht="12.75">
      <c r="O358" s="202"/>
    </row>
    <row r="359" ht="12.75">
      <c r="O359" s="202"/>
    </row>
    <row r="360" ht="12.75">
      <c r="O360" s="202"/>
    </row>
    <row r="361" ht="12.75">
      <c r="O361" s="202"/>
    </row>
    <row r="362" ht="12.75">
      <c r="O362" s="202"/>
    </row>
    <row r="363" ht="12.75">
      <c r="O363" s="202"/>
    </row>
    <row r="364" ht="12.75">
      <c r="O364" s="202"/>
    </row>
    <row r="365" ht="12.75">
      <c r="O365" s="202"/>
    </row>
    <row r="366" ht="12.75">
      <c r="O366" s="202"/>
    </row>
    <row r="367" ht="12.75">
      <c r="O367" s="202"/>
    </row>
    <row r="368" ht="12.75">
      <c r="O368" s="202"/>
    </row>
    <row r="369" ht="12.75">
      <c r="O369" s="202"/>
    </row>
    <row r="370" ht="12.75">
      <c r="O370" s="202"/>
    </row>
    <row r="371" ht="12.75">
      <c r="O371" s="202"/>
    </row>
    <row r="372" ht="12.75">
      <c r="O372" s="202"/>
    </row>
    <row r="373" ht="12.75">
      <c r="O373" s="202"/>
    </row>
    <row r="374" ht="12.75">
      <c r="O374" s="202"/>
    </row>
    <row r="375" ht="12.75">
      <c r="O375" s="202"/>
    </row>
    <row r="376" ht="12.75">
      <c r="O376" s="202"/>
    </row>
    <row r="377" ht="12.75">
      <c r="O377" s="202"/>
    </row>
    <row r="378" ht="12.75">
      <c r="O378" s="202"/>
    </row>
    <row r="379" ht="12.75">
      <c r="O379" s="202"/>
    </row>
    <row r="380" ht="12.75">
      <c r="O380" s="202"/>
    </row>
    <row r="381" ht="12.75">
      <c r="O381" s="202"/>
    </row>
    <row r="382" ht="12.75">
      <c r="O382" s="202"/>
    </row>
    <row r="383" ht="12.75">
      <c r="O383" s="202"/>
    </row>
    <row r="384" ht="12.75">
      <c r="O384" s="202"/>
    </row>
    <row r="385" ht="12.75">
      <c r="O385" s="202"/>
    </row>
    <row r="386" ht="12.75">
      <c r="O386" s="202"/>
    </row>
    <row r="387" ht="12.75">
      <c r="O387" s="202"/>
    </row>
    <row r="388" ht="12.75">
      <c r="O388" s="202"/>
    </row>
    <row r="389" ht="12.75">
      <c r="O389" s="202"/>
    </row>
    <row r="390" ht="12.75">
      <c r="O390" s="202"/>
    </row>
    <row r="391" ht="12.75">
      <c r="O391" s="202"/>
    </row>
    <row r="392" ht="12.75">
      <c r="O392" s="202"/>
    </row>
    <row r="393" ht="12.75">
      <c r="O393" s="202"/>
    </row>
    <row r="394" ht="12.75">
      <c r="O394" s="202"/>
    </row>
    <row r="395" ht="12.75">
      <c r="O395" s="202"/>
    </row>
    <row r="396" ht="12.75">
      <c r="O396" s="202"/>
    </row>
    <row r="397" ht="12.75">
      <c r="O397" s="202"/>
    </row>
    <row r="398" ht="12.75">
      <c r="O398" s="202"/>
    </row>
    <row r="399" ht="12.75">
      <c r="O399" s="202"/>
    </row>
    <row r="400" ht="12.75">
      <c r="O400" s="202"/>
    </row>
    <row r="401" ht="12.75">
      <c r="O401" s="202"/>
    </row>
    <row r="402" ht="12.75">
      <c r="O402" s="202"/>
    </row>
    <row r="403" ht="12.75">
      <c r="O403" s="202"/>
    </row>
    <row r="404" ht="12.75">
      <c r="O404" s="202"/>
    </row>
    <row r="405" ht="12.75">
      <c r="O405" s="202"/>
    </row>
    <row r="406" ht="12.75">
      <c r="O406" s="202"/>
    </row>
    <row r="407" ht="12.75">
      <c r="O407" s="202"/>
    </row>
    <row r="408" ht="12.75">
      <c r="O408" s="202"/>
    </row>
    <row r="409" ht="12.75">
      <c r="O409" s="202"/>
    </row>
    <row r="410" ht="12.75">
      <c r="O410" s="202"/>
    </row>
    <row r="411" ht="12.75">
      <c r="O411" s="202"/>
    </row>
    <row r="412" ht="12.75">
      <c r="O412" s="202"/>
    </row>
    <row r="413" ht="12.75">
      <c r="O413" s="202"/>
    </row>
    <row r="414" ht="12.75">
      <c r="O414" s="202"/>
    </row>
    <row r="415" ht="12.75">
      <c r="O415" s="202"/>
    </row>
    <row r="416" ht="12.75">
      <c r="O416" s="202"/>
    </row>
    <row r="417" ht="12.75">
      <c r="O417" s="202"/>
    </row>
    <row r="418" ht="12.75">
      <c r="O418" s="202"/>
    </row>
    <row r="419" ht="12.75">
      <c r="O419" s="202"/>
    </row>
    <row r="420" ht="12.75">
      <c r="O420" s="202"/>
    </row>
    <row r="421" ht="12.75">
      <c r="O421" s="202"/>
    </row>
    <row r="422" ht="12.75">
      <c r="O422" s="202"/>
    </row>
    <row r="423" ht="12.75">
      <c r="O423" s="202"/>
    </row>
    <row r="424" ht="12.75">
      <c r="O424" s="202"/>
    </row>
    <row r="425" ht="12.75">
      <c r="O425" s="202"/>
    </row>
    <row r="426" ht="12.75">
      <c r="O426" s="202"/>
    </row>
    <row r="427" ht="12.75">
      <c r="O427" s="202"/>
    </row>
    <row r="428" ht="12.75">
      <c r="O428" s="202"/>
    </row>
    <row r="429" ht="12.75">
      <c r="O429" s="202"/>
    </row>
    <row r="430" ht="12.75">
      <c r="O430" s="202"/>
    </row>
    <row r="431" ht="12.75">
      <c r="O431" s="202"/>
    </row>
    <row r="432" ht="12.75">
      <c r="O432" s="202"/>
    </row>
    <row r="433" ht="12.75">
      <c r="O433" s="202"/>
    </row>
    <row r="434" ht="12.75">
      <c r="O434" s="202"/>
    </row>
  </sheetData>
  <sheetProtection/>
  <mergeCells count="3">
    <mergeCell ref="A1:N1"/>
    <mergeCell ref="A51:H51"/>
    <mergeCell ref="A2:N2"/>
  </mergeCells>
  <conditionalFormatting sqref="D9:D10 C8:D8 H19 H21:H28 J19:J28 F8:F10 L8:L10 J8:J10 N8:N10 D19:D24 B19:B24 F19:F28 N14:N15 D26:D28 B26:B28 N19:N21 B34:E34 D30:D33 B30:B33 L30:L33 D35:D36 B35:B36 J30:J37 H34:H37 F30:F37 H8:H10 N30:N37 L35:L37 N23:N28 F14:F15 B14:B15 D14:D15 L14:L15 J14:J15 B9:B10 B25:E25 B37:E37 L19:L28">
    <cfRule type="expression" priority="3" dxfId="1" stopIfTrue="1">
      <formula>AND(ISNONTEXT(B8),(B8&gt;B$38))</formula>
    </cfRule>
    <cfRule type="expression" priority="4" dxfId="259" stopIfTrue="1">
      <formula>AND(ISNONTEXT(B8),(B8&gt;B$41),(B8&lt;=B$38))</formula>
    </cfRule>
  </conditionalFormatting>
  <conditionalFormatting sqref="O23">
    <cfRule type="expression" priority="5" dxfId="1" stopIfTrue="1">
      <formula>AND(ISNONTEXT(O23),(O23&gt;N$38))</formula>
    </cfRule>
    <cfRule type="expression" priority="6" dxfId="259" stopIfTrue="1">
      <formula>AND(ISNONTEXT(O23),(O23&gt;N$41),(O23&lt;=N$38))</formula>
    </cfRule>
  </conditionalFormatting>
  <conditionalFormatting sqref="P14:P15 P8:P10">
    <cfRule type="expression" priority="1" dxfId="1" stopIfTrue="1">
      <formula>AND(ISNONTEXT(P8),(P8&gt;P$38))</formula>
    </cfRule>
    <cfRule type="expression" priority="2" dxfId="259" stopIfTrue="1">
      <formula>AND(ISNONTEXT(P8),(P8&gt;P$41),(P8&lt;=P$38))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&amp;L&amp;8____________
All analytical values as mg/dry KG.
NS=No Sample;NA=NoAnalysis; 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U120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02" customWidth="1"/>
    <col min="16" max="73" width="8.8515625" style="0" customWidth="1"/>
    <col min="74" max="16384" width="9.140625" style="45" customWidth="1"/>
  </cols>
  <sheetData>
    <row r="1" spans="1:14" ht="12.75">
      <c r="A1" s="224" t="s">
        <v>1561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73" s="1" customFormat="1" ht="12.75">
      <c r="A2" s="220" t="s">
        <v>1625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89" t="s">
        <v>1510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73" s="1" customFormat="1" ht="12.75" customHeight="1">
      <c r="A8" s="14"/>
      <c r="B8" s="25"/>
      <c r="C8" s="101"/>
      <c r="D8" s="25"/>
      <c r="E8" s="15"/>
      <c r="F8" s="101"/>
      <c r="G8" s="15"/>
      <c r="H8" s="101"/>
      <c r="I8" s="15"/>
      <c r="J8" s="101"/>
      <c r="K8" s="15"/>
      <c r="L8" s="101"/>
      <c r="M8" s="15"/>
      <c r="N8" s="101"/>
      <c r="O8" s="202"/>
      <c r="P8" s="2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" customFormat="1" ht="12.75" customHeight="1">
      <c r="A9" s="14">
        <v>42373</v>
      </c>
      <c r="B9" s="25">
        <v>31</v>
      </c>
      <c r="D9" s="25">
        <v>41</v>
      </c>
      <c r="F9" s="25">
        <v>32</v>
      </c>
      <c r="H9" s="101">
        <v>57</v>
      </c>
      <c r="J9" s="25">
        <v>33</v>
      </c>
      <c r="L9" s="25">
        <v>33</v>
      </c>
      <c r="N9" s="25">
        <v>14</v>
      </c>
      <c r="O9" s="202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" customFormat="1" ht="12.75" customHeight="1">
      <c r="A10" s="14">
        <v>42036</v>
      </c>
      <c r="B10" s="25">
        <v>30</v>
      </c>
      <c r="C10" s="15"/>
      <c r="D10" s="25">
        <v>39</v>
      </c>
      <c r="E10" s="15"/>
      <c r="F10" s="25">
        <v>26</v>
      </c>
      <c r="G10" s="15"/>
      <c r="H10" s="101">
        <v>71</v>
      </c>
      <c r="I10" s="15"/>
      <c r="J10" s="25">
        <v>31</v>
      </c>
      <c r="K10" s="15"/>
      <c r="L10" s="25">
        <v>40</v>
      </c>
      <c r="M10" s="15"/>
      <c r="N10" s="25">
        <v>12</v>
      </c>
      <c r="O10" s="202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" customFormat="1" ht="12.75" customHeight="1">
      <c r="A11" s="153">
        <v>42436</v>
      </c>
      <c r="B11" s="160">
        <v>23</v>
      </c>
      <c r="C11" s="165"/>
      <c r="D11" s="188">
        <v>34</v>
      </c>
      <c r="E11" s="165"/>
      <c r="F11" s="165">
        <v>15</v>
      </c>
      <c r="G11" s="165"/>
      <c r="H11" s="160">
        <v>69</v>
      </c>
      <c r="I11" s="191"/>
      <c r="J11" s="160">
        <v>19</v>
      </c>
      <c r="K11" s="165"/>
      <c r="L11" s="160">
        <v>23</v>
      </c>
      <c r="M11" s="165"/>
      <c r="N11" s="160">
        <v>10</v>
      </c>
      <c r="O11" s="202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" customFormat="1" ht="12.75" customHeight="1">
      <c r="A12" s="14">
        <v>42464</v>
      </c>
      <c r="B12" s="25">
        <v>21</v>
      </c>
      <c r="C12" s="15"/>
      <c r="D12" s="104">
        <v>34</v>
      </c>
      <c r="E12" s="15"/>
      <c r="F12" s="25">
        <v>22</v>
      </c>
      <c r="G12" s="47"/>
      <c r="H12" s="25">
        <v>69</v>
      </c>
      <c r="I12" s="47"/>
      <c r="J12" s="25">
        <v>24</v>
      </c>
      <c r="K12" s="15"/>
      <c r="L12" s="25">
        <v>22</v>
      </c>
      <c r="M12" s="15"/>
      <c r="N12" s="25">
        <v>9</v>
      </c>
      <c r="O12" s="202"/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16" ht="12.75" customHeight="1">
      <c r="A13" s="14">
        <v>42492</v>
      </c>
      <c r="B13" s="25">
        <v>24</v>
      </c>
      <c r="C13" s="15"/>
      <c r="D13" s="104">
        <v>36</v>
      </c>
      <c r="E13" s="15"/>
      <c r="F13" s="25">
        <v>25</v>
      </c>
      <c r="G13" s="15"/>
      <c r="H13" s="25">
        <v>68</v>
      </c>
      <c r="I13" s="15"/>
      <c r="J13" s="25">
        <v>29</v>
      </c>
      <c r="K13" s="15"/>
      <c r="L13" s="25">
        <v>29</v>
      </c>
      <c r="M13" s="15"/>
      <c r="N13" s="25">
        <v>14</v>
      </c>
      <c r="P13" s="25"/>
    </row>
    <row r="14" spans="1:16" ht="12.75" customHeight="1">
      <c r="A14" s="14">
        <v>42527</v>
      </c>
      <c r="B14" s="25">
        <v>27</v>
      </c>
      <c r="C14" s="1"/>
      <c r="D14" s="25">
        <v>37</v>
      </c>
      <c r="E14" s="1"/>
      <c r="F14" s="25">
        <v>26</v>
      </c>
      <c r="G14" s="15"/>
      <c r="H14" s="25">
        <v>51</v>
      </c>
      <c r="I14" s="15"/>
      <c r="J14" s="25">
        <v>29</v>
      </c>
      <c r="K14" s="1"/>
      <c r="L14" s="25">
        <v>27</v>
      </c>
      <c r="M14" s="1"/>
      <c r="N14" s="25">
        <v>14</v>
      </c>
      <c r="P14" s="25"/>
    </row>
    <row r="15" spans="1:16" ht="12.75" customHeight="1">
      <c r="A15" s="14">
        <v>42555</v>
      </c>
      <c r="B15" s="25">
        <v>28</v>
      </c>
      <c r="C15" s="15"/>
      <c r="D15" s="25">
        <v>38</v>
      </c>
      <c r="E15" s="15"/>
      <c r="F15" s="25">
        <v>43</v>
      </c>
      <c r="G15" s="15"/>
      <c r="H15" s="25">
        <v>103</v>
      </c>
      <c r="I15" s="15"/>
      <c r="J15" s="25">
        <v>29</v>
      </c>
      <c r="K15" s="15"/>
      <c r="L15" s="25">
        <v>31</v>
      </c>
      <c r="M15" s="15"/>
      <c r="N15" s="25">
        <v>10</v>
      </c>
      <c r="P15" s="25"/>
    </row>
    <row r="16" spans="1:16" ht="12.75" customHeight="1">
      <c r="A16" s="213">
        <v>42583</v>
      </c>
      <c r="B16" s="160">
        <v>29</v>
      </c>
      <c r="C16" s="165"/>
      <c r="D16" s="188">
        <v>43</v>
      </c>
      <c r="E16" s="165"/>
      <c r="F16" s="165">
        <v>22</v>
      </c>
      <c r="G16" s="165"/>
      <c r="H16" s="160">
        <v>44</v>
      </c>
      <c r="I16" s="191"/>
      <c r="J16" s="160">
        <v>29</v>
      </c>
      <c r="K16" s="165"/>
      <c r="L16" s="160">
        <v>55</v>
      </c>
      <c r="M16" s="165"/>
      <c r="N16" s="160">
        <v>31</v>
      </c>
      <c r="P16" s="160"/>
    </row>
    <row r="17" spans="1:16" ht="12.75" customHeight="1">
      <c r="A17" s="153">
        <v>42618</v>
      </c>
      <c r="B17" s="25">
        <v>29</v>
      </c>
      <c r="C17" s="15"/>
      <c r="D17" s="104">
        <v>40</v>
      </c>
      <c r="E17" s="15"/>
      <c r="F17" s="25">
        <v>27</v>
      </c>
      <c r="G17" s="47"/>
      <c r="H17" s="25">
        <v>49</v>
      </c>
      <c r="I17" s="47"/>
      <c r="J17" s="25">
        <v>31</v>
      </c>
      <c r="K17" s="15"/>
      <c r="L17" s="25">
        <v>23</v>
      </c>
      <c r="M17" s="15"/>
      <c r="N17" s="25">
        <v>16</v>
      </c>
      <c r="P17" s="194"/>
    </row>
    <row r="18" spans="1:14" ht="12.75" customHeight="1">
      <c r="A18" s="213">
        <v>42646</v>
      </c>
      <c r="B18" s="160">
        <v>33</v>
      </c>
      <c r="C18" s="165"/>
      <c r="D18" s="188">
        <v>38</v>
      </c>
      <c r="E18" s="165"/>
      <c r="F18" s="165">
        <v>23</v>
      </c>
      <c r="G18" s="165"/>
      <c r="H18" s="160">
        <v>49</v>
      </c>
      <c r="I18" s="191"/>
      <c r="J18" s="160">
        <v>33</v>
      </c>
      <c r="K18" s="165"/>
      <c r="L18" s="160">
        <v>28</v>
      </c>
      <c r="M18" s="165"/>
      <c r="N18" s="160">
        <v>15</v>
      </c>
    </row>
    <row r="19" spans="1:14" ht="12.75" customHeight="1">
      <c r="A19" s="213">
        <v>42681</v>
      </c>
      <c r="B19" s="160">
        <v>32</v>
      </c>
      <c r="C19" s="165"/>
      <c r="D19" s="188">
        <v>42</v>
      </c>
      <c r="E19" s="165"/>
      <c r="F19" s="165">
        <v>31</v>
      </c>
      <c r="G19" s="165"/>
      <c r="H19" s="160">
        <v>53</v>
      </c>
      <c r="I19" s="191"/>
      <c r="J19" s="160">
        <v>40</v>
      </c>
      <c r="K19" s="165"/>
      <c r="L19" s="160">
        <v>24</v>
      </c>
      <c r="M19" s="165"/>
      <c r="N19" s="160">
        <v>34</v>
      </c>
    </row>
    <row r="20" spans="1:14" ht="12.75" customHeight="1">
      <c r="A20" s="14">
        <v>42709</v>
      </c>
      <c r="B20" s="25">
        <v>32</v>
      </c>
      <c r="C20" s="15"/>
      <c r="D20" s="25">
        <v>42</v>
      </c>
      <c r="E20" s="15"/>
      <c r="F20" s="25">
        <v>54</v>
      </c>
      <c r="G20" s="15"/>
      <c r="H20" s="102">
        <v>30</v>
      </c>
      <c r="I20" s="15"/>
      <c r="J20" s="25">
        <v>35</v>
      </c>
      <c r="K20" s="15"/>
      <c r="L20" s="25">
        <v>24</v>
      </c>
      <c r="M20" s="15"/>
      <c r="N20" s="25">
        <v>13</v>
      </c>
    </row>
    <row r="21" spans="1:14" ht="12.75" customHeight="1">
      <c r="A21" s="14"/>
      <c r="B21" s="101"/>
      <c r="C21" s="15"/>
      <c r="D21" s="101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73" s="1" customFormat="1" ht="12.75" customHeight="1">
      <c r="A24" s="14"/>
      <c r="B24" s="25"/>
      <c r="C24" s="25"/>
      <c r="D24" s="104"/>
      <c r="E24" s="25"/>
      <c r="F24" s="25"/>
      <c r="G24" s="15"/>
      <c r="H24" s="25"/>
      <c r="I24" s="15"/>
      <c r="J24" s="25"/>
      <c r="K24" s="15"/>
      <c r="L24" s="25"/>
      <c r="M24" s="15"/>
      <c r="N24" s="25"/>
      <c r="O24" s="20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s="1" customFormat="1" ht="12.75" customHeight="1">
      <c r="A25" s="14"/>
      <c r="B25" s="25"/>
      <c r="D25" s="25"/>
      <c r="F25" s="25"/>
      <c r="G25" s="15"/>
      <c r="H25" s="25"/>
      <c r="I25" s="15"/>
      <c r="J25" s="25"/>
      <c r="K25" s="15"/>
      <c r="L25" s="25"/>
      <c r="M25" s="15"/>
      <c r="N25" s="25"/>
      <c r="O25" s="20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2"/>
      <c r="B28" s="25"/>
      <c r="C28" s="15"/>
      <c r="D28" s="104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2"/>
      <c r="B29" s="25"/>
      <c r="C29" s="1"/>
      <c r="D29" s="25"/>
      <c r="E29" s="1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12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2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2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4"/>
      <c r="E33" s="25"/>
      <c r="F33" s="25"/>
      <c r="G33" s="15"/>
      <c r="H33" s="25"/>
      <c r="I33" s="15"/>
      <c r="J33" s="25"/>
      <c r="K33" s="15"/>
      <c r="L33" s="47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3.75" customHeight="1">
      <c r="A35" s="179" t="s">
        <v>1445</v>
      </c>
      <c r="B35" s="25"/>
      <c r="C35" s="15"/>
      <c r="D35" s="25"/>
      <c r="E35" s="15"/>
      <c r="F35" s="25"/>
      <c r="G35" s="47"/>
      <c r="H35" s="25"/>
      <c r="I35" s="47"/>
      <c r="J35" s="25"/>
      <c r="K35" s="1"/>
      <c r="L35" s="25"/>
      <c r="M35" s="1"/>
      <c r="N35" s="25"/>
    </row>
    <row r="36" spans="1:14" ht="8.25" customHeight="1">
      <c r="A36" s="14"/>
      <c r="B36" s="25"/>
      <c r="C36" s="49"/>
      <c r="D36" s="104"/>
      <c r="E36" s="49"/>
      <c r="F36" s="25"/>
      <c r="G36" s="47"/>
      <c r="H36" s="25"/>
      <c r="I36" s="47"/>
      <c r="J36" s="25"/>
      <c r="K36" s="47"/>
      <c r="L36" s="25"/>
      <c r="M36" s="47"/>
      <c r="N36" s="25"/>
    </row>
    <row r="37" spans="1:14" ht="13.5" customHeight="1">
      <c r="A37" s="18" t="s">
        <v>40</v>
      </c>
      <c r="B37" s="52">
        <v>420</v>
      </c>
      <c r="C37" s="52"/>
      <c r="D37" s="52">
        <v>420</v>
      </c>
      <c r="E37" s="52"/>
      <c r="F37" s="52">
        <v>420</v>
      </c>
      <c r="H37" s="52">
        <v>420</v>
      </c>
      <c r="J37" s="52">
        <v>420</v>
      </c>
      <c r="L37" s="52">
        <v>420</v>
      </c>
      <c r="N37" s="52">
        <v>420</v>
      </c>
    </row>
    <row r="38" spans="1:14" ht="11.25" customHeight="1">
      <c r="A38" s="18" t="s">
        <v>27</v>
      </c>
      <c r="B38" s="47">
        <f>COUNTIF(B8:B36,"&gt;420")</f>
        <v>0</v>
      </c>
      <c r="C38" s="47"/>
      <c r="D38" s="47">
        <f>COUNTIF(D8:D36,"&gt;420")</f>
        <v>0</v>
      </c>
      <c r="E38" s="47"/>
      <c r="F38" s="47">
        <f>COUNTIF(F8:F36,"&gt;420")</f>
        <v>0</v>
      </c>
      <c r="H38" s="47">
        <f>COUNTIF(H8:H36,"&gt;420")</f>
        <v>0</v>
      </c>
      <c r="J38" s="47">
        <f>COUNTIF(J8:J36,"&gt;420")</f>
        <v>0</v>
      </c>
      <c r="L38" s="47">
        <f>COUNTIF(L8:L36,"&gt;420")</f>
        <v>0</v>
      </c>
      <c r="N38" s="47">
        <f>COUNTIF(N8:N36,"&gt;420")</f>
        <v>0</v>
      </c>
    </row>
    <row r="39" spans="1:6" ht="11.25" customHeight="1">
      <c r="A39" s="18"/>
      <c r="B39" s="53"/>
      <c r="C39" s="53"/>
      <c r="D39" s="47"/>
      <c r="E39" s="47"/>
      <c r="F39" s="47"/>
    </row>
    <row r="40" spans="1:14" ht="11.25" customHeight="1">
      <c r="A40" s="18" t="s">
        <v>28</v>
      </c>
      <c r="B40" s="50">
        <v>254</v>
      </c>
      <c r="C40" s="54"/>
      <c r="D40" s="50">
        <v>286</v>
      </c>
      <c r="E40" s="47"/>
      <c r="F40" s="50">
        <v>220</v>
      </c>
      <c r="H40" s="50">
        <v>254</v>
      </c>
      <c r="J40" s="50">
        <v>170</v>
      </c>
      <c r="L40" s="50">
        <v>268</v>
      </c>
      <c r="N40" s="50">
        <v>185</v>
      </c>
    </row>
    <row r="41" spans="1:14" ht="11.25" customHeight="1">
      <c r="A41" s="18" t="s">
        <v>27</v>
      </c>
      <c r="B41" s="47">
        <f>COUNTIF(B8:B36,"&gt;254")</f>
        <v>0</v>
      </c>
      <c r="C41" s="47"/>
      <c r="D41" s="47">
        <f>COUNTIF(D8:D36,"&gt;286")</f>
        <v>0</v>
      </c>
      <c r="E41" s="47"/>
      <c r="F41" s="47">
        <f>COUNTIF(F8:F36,"&gt;220")</f>
        <v>0</v>
      </c>
      <c r="H41" s="47">
        <f>COUNTIF(H8:H36,"&gt;254")</f>
        <v>0</v>
      </c>
      <c r="J41" s="47">
        <f>COUNTIF(J8:J36,"&gt;170")</f>
        <v>0</v>
      </c>
      <c r="L41" s="47">
        <f>COUNTIF(L8:L36,"&gt;268")</f>
        <v>0</v>
      </c>
      <c r="N41" s="47">
        <f>COUNTIF(N9:N36,"&gt;185")</f>
        <v>0</v>
      </c>
    </row>
    <row r="42" spans="1:14" ht="9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73" s="22" customFormat="1" ht="11.25" customHeight="1">
      <c r="A43" s="18" t="s">
        <v>29</v>
      </c>
      <c r="B43" s="7">
        <f>COUNT(B3:B34)</f>
        <v>12</v>
      </c>
      <c r="C43" s="7"/>
      <c r="D43" s="7">
        <f aca="true" t="shared" si="0" ref="D43:N43">COUNT(D3:D34)</f>
        <v>12</v>
      </c>
      <c r="E43" s="7"/>
      <c r="F43" s="7">
        <f t="shared" si="0"/>
        <v>12</v>
      </c>
      <c r="G43" s="7"/>
      <c r="H43" s="7">
        <f t="shared" si="0"/>
        <v>12</v>
      </c>
      <c r="I43" s="7"/>
      <c r="J43" s="7">
        <f t="shared" si="0"/>
        <v>12</v>
      </c>
      <c r="K43" s="7"/>
      <c r="L43" s="7">
        <f t="shared" si="0"/>
        <v>12</v>
      </c>
      <c r="M43" s="7"/>
      <c r="N43" s="7">
        <f t="shared" si="0"/>
        <v>12</v>
      </c>
      <c r="O43" s="20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22" customFormat="1" ht="11.25" customHeight="1">
      <c r="A44" s="18" t="s">
        <v>30</v>
      </c>
      <c r="B44" s="15">
        <f>MIN(B3:B34)</f>
        <v>21</v>
      </c>
      <c r="C44" s="15"/>
      <c r="D44" s="15">
        <f aca="true" t="shared" si="1" ref="D44:N44">MIN(D3:D34)</f>
        <v>34</v>
      </c>
      <c r="E44" s="15"/>
      <c r="F44" s="15">
        <f t="shared" si="1"/>
        <v>15</v>
      </c>
      <c r="G44" s="15"/>
      <c r="H44" s="15">
        <f t="shared" si="1"/>
        <v>30</v>
      </c>
      <c r="I44" s="15"/>
      <c r="J44" s="15">
        <f t="shared" si="1"/>
        <v>19</v>
      </c>
      <c r="K44" s="15"/>
      <c r="L44" s="15">
        <f t="shared" si="1"/>
        <v>22</v>
      </c>
      <c r="M44" s="15"/>
      <c r="N44" s="15">
        <f t="shared" si="1"/>
        <v>9</v>
      </c>
      <c r="O44" s="20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22" customFormat="1" ht="11.25" customHeight="1">
      <c r="A45" s="18" t="s">
        <v>31</v>
      </c>
      <c r="B45" s="15">
        <f>AVERAGE(B3:B34)</f>
        <v>28.25</v>
      </c>
      <c r="C45" s="15"/>
      <c r="D45" s="15">
        <f aca="true" t="shared" si="2" ref="D45:N45">AVERAGE(D3:D34)</f>
        <v>38.666666666666664</v>
      </c>
      <c r="E45" s="15"/>
      <c r="F45" s="15">
        <f t="shared" si="2"/>
        <v>28.833333333333332</v>
      </c>
      <c r="G45" s="15"/>
      <c r="H45" s="15">
        <f t="shared" si="2"/>
        <v>59.416666666666664</v>
      </c>
      <c r="I45" s="15"/>
      <c r="J45" s="15">
        <f t="shared" si="2"/>
        <v>30.166666666666668</v>
      </c>
      <c r="K45" s="15"/>
      <c r="L45" s="15">
        <f t="shared" si="2"/>
        <v>29.916666666666668</v>
      </c>
      <c r="M45" s="15"/>
      <c r="N45" s="15">
        <f t="shared" si="2"/>
        <v>16</v>
      </c>
      <c r="O45" s="20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22" customFormat="1" ht="11.25" customHeight="1">
      <c r="A46" s="18" t="s">
        <v>32</v>
      </c>
      <c r="B46" s="15">
        <f>MAX(B3:B34)</f>
        <v>33</v>
      </c>
      <c r="C46" s="15"/>
      <c r="D46" s="15">
        <f aca="true" t="shared" si="3" ref="D46:N46">MAX(D3:D34)</f>
        <v>43</v>
      </c>
      <c r="E46" s="15"/>
      <c r="F46" s="15">
        <f t="shared" si="3"/>
        <v>54</v>
      </c>
      <c r="G46" s="15"/>
      <c r="H46" s="15">
        <f t="shared" si="3"/>
        <v>103</v>
      </c>
      <c r="I46" s="15"/>
      <c r="J46" s="15">
        <f t="shared" si="3"/>
        <v>40</v>
      </c>
      <c r="K46" s="15"/>
      <c r="L46" s="15">
        <f t="shared" si="3"/>
        <v>55</v>
      </c>
      <c r="M46" s="15"/>
      <c r="N46" s="15">
        <f t="shared" si="3"/>
        <v>34</v>
      </c>
      <c r="O46" s="20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50" spans="1:8" ht="12.75">
      <c r="A50" s="222"/>
      <c r="B50" s="222"/>
      <c r="C50" s="222"/>
      <c r="D50" s="222"/>
      <c r="E50" s="222"/>
      <c r="F50" s="222"/>
      <c r="G50" s="222"/>
      <c r="H50" s="222"/>
    </row>
    <row r="53" ht="12.75">
      <c r="A53" s="175" t="s">
        <v>1617</v>
      </c>
    </row>
    <row r="54" ht="6" customHeight="1">
      <c r="A54" s="175"/>
    </row>
    <row r="55" spans="1:14" ht="23.25">
      <c r="A55" s="185" t="s">
        <v>1446</v>
      </c>
      <c r="B55" s="182">
        <v>0</v>
      </c>
      <c r="C55" s="182"/>
      <c r="D55" s="182">
        <v>0</v>
      </c>
      <c r="E55" s="182"/>
      <c r="F55" s="182">
        <v>0</v>
      </c>
      <c r="G55" s="182"/>
      <c r="H55" s="182">
        <v>0</v>
      </c>
      <c r="I55" s="182"/>
      <c r="J55" s="182">
        <v>0</v>
      </c>
      <c r="K55" s="182"/>
      <c r="L55" s="182">
        <v>0</v>
      </c>
      <c r="M55" s="182"/>
      <c r="N55" s="182">
        <v>0</v>
      </c>
    </row>
    <row r="56" spans="1:14" ht="23.25">
      <c r="A56" s="185" t="s">
        <v>1447</v>
      </c>
      <c r="B56" s="182">
        <v>0</v>
      </c>
      <c r="C56" s="182"/>
      <c r="D56" s="182">
        <v>0</v>
      </c>
      <c r="E56" s="182"/>
      <c r="F56" s="182">
        <v>0</v>
      </c>
      <c r="G56" s="182"/>
      <c r="H56" s="182">
        <v>0</v>
      </c>
      <c r="I56" s="182"/>
      <c r="J56" s="182">
        <v>0</v>
      </c>
      <c r="K56" s="182"/>
      <c r="L56" s="182">
        <v>0</v>
      </c>
      <c r="M56" s="182"/>
      <c r="N56" s="182">
        <v>0</v>
      </c>
    </row>
    <row r="57" ht="12.75">
      <c r="A57" s="173"/>
    </row>
    <row r="58" spans="1:14" ht="12.75">
      <c r="A58" s="173" t="s">
        <v>29</v>
      </c>
      <c r="B58" s="184">
        <v>12</v>
      </c>
      <c r="C58" s="184"/>
      <c r="D58" s="184">
        <v>12</v>
      </c>
      <c r="E58" s="184"/>
      <c r="F58" s="184">
        <v>13</v>
      </c>
      <c r="G58" s="184"/>
      <c r="H58" s="184">
        <v>12</v>
      </c>
      <c r="I58" s="184"/>
      <c r="J58" s="184">
        <v>12</v>
      </c>
      <c r="K58" s="184"/>
      <c r="L58" s="184">
        <v>12</v>
      </c>
      <c r="M58" s="184"/>
      <c r="N58" s="184">
        <v>12</v>
      </c>
    </row>
    <row r="59" spans="1:14" ht="12.75">
      <c r="A59" s="173" t="s">
        <v>30</v>
      </c>
      <c r="B59" s="184">
        <v>22</v>
      </c>
      <c r="C59" s="184"/>
      <c r="D59" s="184">
        <v>30</v>
      </c>
      <c r="E59" s="184"/>
      <c r="F59" s="184">
        <v>20</v>
      </c>
      <c r="G59" s="184"/>
      <c r="H59" s="184">
        <v>33</v>
      </c>
      <c r="I59" s="184"/>
      <c r="J59" s="184">
        <v>20</v>
      </c>
      <c r="K59" s="184"/>
      <c r="L59" s="184">
        <v>23</v>
      </c>
      <c r="M59" s="184"/>
      <c r="N59" s="184">
        <v>7</v>
      </c>
    </row>
    <row r="60" spans="1:14" ht="12.75">
      <c r="A60" s="173" t="s">
        <v>31</v>
      </c>
      <c r="B60" s="184">
        <v>27.666666666666668</v>
      </c>
      <c r="C60" s="184"/>
      <c r="D60" s="184">
        <v>40.416666666666664</v>
      </c>
      <c r="E60" s="184"/>
      <c r="F60" s="184">
        <v>38.53846153846154</v>
      </c>
      <c r="G60" s="184"/>
      <c r="H60" s="184">
        <v>57.666666666666664</v>
      </c>
      <c r="I60" s="184"/>
      <c r="J60" s="184">
        <v>26</v>
      </c>
      <c r="K60" s="184"/>
      <c r="L60" s="184">
        <v>32.083333333333336</v>
      </c>
      <c r="M60" s="184"/>
      <c r="N60" s="184">
        <v>12.416666666666666</v>
      </c>
    </row>
    <row r="61" spans="1:14" ht="12.75">
      <c r="A61" s="173" t="s">
        <v>32</v>
      </c>
      <c r="B61" s="184">
        <v>37</v>
      </c>
      <c r="C61" s="184"/>
      <c r="D61" s="184">
        <v>47</v>
      </c>
      <c r="E61" s="184"/>
      <c r="F61" s="184">
        <v>94</v>
      </c>
      <c r="G61" s="184"/>
      <c r="H61" s="184">
        <v>79</v>
      </c>
      <c r="I61" s="184"/>
      <c r="J61" s="184">
        <v>31</v>
      </c>
      <c r="K61" s="184"/>
      <c r="L61" s="184">
        <v>44</v>
      </c>
      <c r="M61" s="184"/>
      <c r="N61" s="184">
        <v>33</v>
      </c>
    </row>
    <row r="66" ht="12.75">
      <c r="A66" s="163"/>
    </row>
    <row r="67" ht="12.75">
      <c r="A67" s="163"/>
    </row>
    <row r="68" spans="1:6" ht="12.75">
      <c r="A68"/>
      <c r="B68"/>
      <c r="C68"/>
      <c r="D68"/>
      <c r="E68"/>
      <c r="F68"/>
    </row>
    <row r="69" spans="1:6" ht="12.75">
      <c r="A69" s="167"/>
      <c r="B69" s="1"/>
      <c r="C69" s="1"/>
      <c r="D69" s="1"/>
      <c r="E69" s="1"/>
      <c r="F69" s="7"/>
    </row>
    <row r="70" spans="1:6" ht="12.75">
      <c r="A70" s="167"/>
      <c r="B70" s="1"/>
      <c r="C70" s="1"/>
      <c r="D70" s="1"/>
      <c r="E70" s="1"/>
      <c r="F70" s="7"/>
    </row>
    <row r="71" ht="12.75">
      <c r="A71" s="167"/>
    </row>
    <row r="72" spans="1:15" ht="12.75">
      <c r="A72" s="187"/>
      <c r="O72" s="202"/>
    </row>
    <row r="73" ht="12.75">
      <c r="O73" s="202"/>
    </row>
    <row r="74" ht="12.75">
      <c r="O74" s="202"/>
    </row>
    <row r="75" ht="12.75">
      <c r="O75" s="202"/>
    </row>
    <row r="76" ht="12.75">
      <c r="O76" s="202"/>
    </row>
    <row r="77" ht="12.75">
      <c r="O77" s="202"/>
    </row>
    <row r="78" ht="12.75">
      <c r="O78" s="202"/>
    </row>
    <row r="79" ht="12.75">
      <c r="O79" s="202"/>
    </row>
    <row r="80" ht="12.75">
      <c r="O80" s="202"/>
    </row>
    <row r="81" ht="12.75">
      <c r="O81" s="202"/>
    </row>
    <row r="82" ht="12.75">
      <c r="O82" s="202"/>
    </row>
    <row r="83" ht="12.75">
      <c r="O83" s="202"/>
    </row>
    <row r="84" ht="12.75">
      <c r="O84" s="202"/>
    </row>
    <row r="85" ht="12.75">
      <c r="O85" s="202"/>
    </row>
    <row r="86" ht="12.75">
      <c r="O86" s="202"/>
    </row>
    <row r="87" ht="12.75">
      <c r="O87" s="202"/>
    </row>
    <row r="88" ht="12.75">
      <c r="O88" s="202"/>
    </row>
    <row r="89" ht="12.75">
      <c r="O89" s="202"/>
    </row>
    <row r="90" ht="12.75">
      <c r="O90" s="202"/>
    </row>
    <row r="91" ht="12.75">
      <c r="O91" s="202"/>
    </row>
    <row r="92" ht="12.75">
      <c r="O92" s="202"/>
    </row>
    <row r="93" ht="12.75">
      <c r="O93" s="202"/>
    </row>
    <row r="94" ht="12.75">
      <c r="O94" s="202"/>
    </row>
    <row r="95" ht="12.75">
      <c r="O95" s="202"/>
    </row>
    <row r="96" ht="12.75">
      <c r="O96" s="202"/>
    </row>
    <row r="97" ht="12.75">
      <c r="O97" s="202"/>
    </row>
    <row r="98" ht="12.75">
      <c r="O98" s="202"/>
    </row>
    <row r="99" ht="12.75">
      <c r="O99" s="202"/>
    </row>
    <row r="100" ht="12.75">
      <c r="O100" s="202"/>
    </row>
    <row r="101" ht="12.75">
      <c r="O101" s="202"/>
    </row>
    <row r="102" ht="12.75">
      <c r="O102" s="202"/>
    </row>
    <row r="103" ht="12.75">
      <c r="O103" s="202"/>
    </row>
    <row r="104" ht="12.75">
      <c r="O104" s="202"/>
    </row>
    <row r="105" ht="12.75">
      <c r="O105" s="202"/>
    </row>
    <row r="106" ht="12.75">
      <c r="O106" s="202"/>
    </row>
    <row r="107" ht="12.75">
      <c r="O107" s="202"/>
    </row>
    <row r="108" ht="12.75">
      <c r="O108" s="202"/>
    </row>
    <row r="109" ht="12.75">
      <c r="O109" s="202"/>
    </row>
    <row r="110" ht="12.75">
      <c r="O110" s="202"/>
    </row>
    <row r="111" ht="12.75">
      <c r="O111" s="202"/>
    </row>
    <row r="112" ht="12.75">
      <c r="O112" s="202"/>
    </row>
    <row r="113" ht="12.75">
      <c r="O113" s="202"/>
    </row>
    <row r="114" ht="12.75">
      <c r="O114" s="202"/>
    </row>
    <row r="115" ht="12.75">
      <c r="O115" s="202"/>
    </row>
    <row r="116" ht="12.75">
      <c r="O116" s="202"/>
    </row>
    <row r="117" ht="12.75">
      <c r="O117" s="202"/>
    </row>
    <row r="118" ht="12.75">
      <c r="O118" s="202"/>
    </row>
    <row r="119" ht="12.75">
      <c r="O119" s="202"/>
    </row>
    <row r="120" ht="12.75">
      <c r="O120" s="202"/>
    </row>
  </sheetData>
  <sheetProtection/>
  <mergeCells count="3">
    <mergeCell ref="A1:N1"/>
    <mergeCell ref="A50:H50"/>
    <mergeCell ref="A2:N2"/>
  </mergeCells>
  <conditionalFormatting sqref="B9:B10 C8:D8 C24:E24 F20:F27 D20:D23 D9:D10 F8:F10 L8:L10 J8:J10 N8:N10 H8:H10 B20:B27 N20:N27 J20:J27 D25:D27 N14:N15 H21:H27 D29:D32 L29:L32 L34:L36 H33:H36 N29:N36 D34:D36 B29:B36 F29:F36 J29:J36 C33:E33 B14:B15 D14:D15 L14:L15 J14:J15 F14:F15 L20:L27">
    <cfRule type="expression" priority="3" dxfId="1" stopIfTrue="1">
      <formula>AND(ISNONTEXT(B8),(B8&gt;B$37))</formula>
    </cfRule>
    <cfRule type="expression" priority="4" dxfId="259" stopIfTrue="1">
      <formula>AND(ISNONTEXT(B8),(B8&gt;B$40),(B8&lt;=B$37))</formula>
    </cfRule>
  </conditionalFormatting>
  <conditionalFormatting sqref="P8:P10 P14:P15">
    <cfRule type="expression" priority="1" dxfId="1" stopIfTrue="1">
      <formula>AND(ISNONTEXT(P8),(P8&gt;P$37))</formula>
    </cfRule>
    <cfRule type="expression" priority="2" dxfId="259" stopIfTrue="1">
      <formula>AND(ISNONTEXT(P8),(P8&gt;P$40),(P8&lt;=P$37))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
_______________________
All analytical values as mg/dry KG.
NS=No Sample; NA=NoAnalysis; NR=Not Required;ND=No Data Available&amp;C9 -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Tian, Guanglong</cp:lastModifiedBy>
  <cp:lastPrinted>2017-01-10T18:59:57Z</cp:lastPrinted>
  <dcterms:created xsi:type="dcterms:W3CDTF">1997-06-20T18:04:37Z</dcterms:created>
  <dcterms:modified xsi:type="dcterms:W3CDTF">2018-03-16T19:17:59Z</dcterms:modified>
  <cp:category/>
  <cp:version/>
  <cp:contentType/>
  <cp:contentStatus/>
</cp:coreProperties>
</file>