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12660" windowHeight="14355" tabRatio="947" activeTab="0"/>
  </bookViews>
  <sheets>
    <sheet name="MWRD Ret,Infilt" sheetId="1" r:id="rId1"/>
    <sheet name="NOTES" sheetId="2" r:id="rId2"/>
    <sheet name="IDF" sheetId="3" r:id="rId3"/>
  </sheets>
  <definedNames>
    <definedName name="_xlnm.Print_Area" localSheetId="2">'IDF'!$A$1:$M$31</definedName>
    <definedName name="_xlnm.Print_Area" localSheetId="0">'MWRD Ret,Infilt'!$A:$G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'IDF'!$M$15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comments1.xml><?xml version="1.0" encoding="utf-8"?>
<comments xmlns="http://schemas.openxmlformats.org/spreadsheetml/2006/main">
  <authors>
    <author>WATSONJ</author>
  </authors>
  <commentList>
    <comment ref="C26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30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53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79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105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131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157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183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209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clarified name</t>
        </r>
      </text>
    </comment>
    <comment ref="C25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52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78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104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130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156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182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208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Vair is included here, but set to zero for CPS projects as they do not allow storwater storage on the surface</t>
        </r>
      </text>
    </comment>
    <comment ref="C57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83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109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135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161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187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  <comment ref="C213" authorId="0">
      <text>
        <r>
          <rPr>
            <b/>
            <sz val="8"/>
            <rFont val="Tahoma"/>
            <family val="2"/>
          </rPr>
          <t>WATSONJ:</t>
        </r>
        <r>
          <rPr>
            <sz val="8"/>
            <rFont val="Tahoma"/>
            <family val="2"/>
          </rPr>
          <t xml:space="preserve">
new stipulation to make sure depths make sense</t>
        </r>
      </text>
    </comment>
  </commentList>
</comments>
</file>

<file path=xl/sharedStrings.xml><?xml version="1.0" encoding="utf-8"?>
<sst xmlns="http://schemas.openxmlformats.org/spreadsheetml/2006/main" count="591" uniqueCount="95">
  <si>
    <t>cubic feet</t>
  </si>
  <si>
    <t>Name of Project:</t>
  </si>
  <si>
    <t>Address:</t>
  </si>
  <si>
    <t>Section 1 Upstream Drainage Area</t>
  </si>
  <si>
    <t>square feet</t>
  </si>
  <si>
    <t>i</t>
  </si>
  <si>
    <t>in/hr</t>
  </si>
  <si>
    <t>feet</t>
  </si>
  <si>
    <t>Section 3 BMP Specifications</t>
  </si>
  <si>
    <t>Dimensions of the bioinfiltration facility (length, width, or area)</t>
  </si>
  <si>
    <t>L</t>
  </si>
  <si>
    <t>W</t>
  </si>
  <si>
    <t>Depth of prepared soil</t>
  </si>
  <si>
    <t>Depth of underlying aggregate (optional)</t>
  </si>
  <si>
    <r>
      <t>A</t>
    </r>
    <r>
      <rPr>
        <vertAlign val="subscript"/>
        <sz val="10"/>
        <rFont val="Arial"/>
        <family val="2"/>
      </rPr>
      <t>BMP</t>
    </r>
  </si>
  <si>
    <r>
      <t>D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</si>
  <si>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</si>
  <si>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</si>
  <si>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</si>
  <si>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AIR</t>
    </r>
  </si>
  <si>
    <t>(FOR COMPUTATIONS AND REFERENCE)</t>
  </si>
  <si>
    <r>
      <t>D</t>
    </r>
    <r>
      <rPr>
        <vertAlign val="subscript"/>
        <sz val="10"/>
        <rFont val="Arial"/>
        <family val="2"/>
      </rPr>
      <t>3</t>
    </r>
  </si>
  <si>
    <t>Groundwater elevation</t>
  </si>
  <si>
    <r>
      <t>ELEV</t>
    </r>
    <r>
      <rPr>
        <vertAlign val="subscript"/>
        <sz val="10"/>
        <rFont val="Arial"/>
        <family val="2"/>
      </rPr>
      <t>GW</t>
    </r>
  </si>
  <si>
    <r>
      <t>ELEV</t>
    </r>
    <r>
      <rPr>
        <vertAlign val="subscript"/>
        <sz val="10"/>
        <rFont val="Arial"/>
        <family val="2"/>
      </rPr>
      <t>BMP</t>
    </r>
  </si>
  <si>
    <r>
      <t>D</t>
    </r>
    <r>
      <rPr>
        <vertAlign val="subscript"/>
        <sz val="10"/>
        <rFont val="Arial"/>
        <family val="2"/>
      </rPr>
      <t>GW</t>
    </r>
  </si>
  <si>
    <t>Aggregate porosity (0.38 maximum unless detailed materials report provided)</t>
  </si>
  <si>
    <t>Prepared soil porosity (0.25 maximum unless detailed materials report provided)</t>
  </si>
  <si>
    <t>Storm Event in Years</t>
  </si>
  <si>
    <t>Storm Duration (minutes)</t>
  </si>
  <si>
    <t>5-Year</t>
  </si>
  <si>
    <t>10-Year</t>
  </si>
  <si>
    <t>25-Year</t>
  </si>
  <si>
    <t>50-Year</t>
  </si>
  <si>
    <t>100-Year</t>
  </si>
  <si>
    <t>Rainfall (in)</t>
  </si>
  <si>
    <t>Average Intensity (in/hr)</t>
  </si>
  <si>
    <t>Storm Duration (min)</t>
  </si>
  <si>
    <t>(Based on Bulletin 70 Rainfall Data)</t>
  </si>
  <si>
    <t>Elevation of bottom of BMP (the infiltration surface) IF there is no underdrain, OR the lowest underdrain invert elevation</t>
  </si>
  <si>
    <t>gallons</t>
  </si>
  <si>
    <r>
      <t>V</t>
    </r>
    <r>
      <rPr>
        <vertAlign val="subscript"/>
        <sz val="10"/>
        <rFont val="Arial"/>
        <family val="2"/>
      </rPr>
      <t>DRC</t>
    </r>
  </si>
  <si>
    <t>DRC Volume Including Infiltration</t>
  </si>
  <si>
    <r>
      <t>V</t>
    </r>
    <r>
      <rPr>
        <vertAlign val="subscript"/>
        <sz val="10"/>
        <rFont val="Arial"/>
        <family val="2"/>
      </rPr>
      <t>5</t>
    </r>
  </si>
  <si>
    <r>
      <t>V</t>
    </r>
    <r>
      <rPr>
        <vertAlign val="subscript"/>
        <sz val="10"/>
        <rFont val="Arial"/>
        <family val="2"/>
      </rPr>
      <t>4</t>
    </r>
  </si>
  <si>
    <r>
      <t>D</t>
    </r>
    <r>
      <rPr>
        <vertAlign val="subscript"/>
        <sz val="10"/>
        <rFont val="Arial"/>
        <family val="2"/>
      </rPr>
      <t>4</t>
    </r>
  </si>
  <si>
    <r>
      <t>V</t>
    </r>
    <r>
      <rPr>
        <vertAlign val="subscript"/>
        <sz val="10"/>
        <rFont val="Arial"/>
        <family val="2"/>
      </rPr>
      <t>3</t>
    </r>
  </si>
  <si>
    <t>MWRDGC</t>
  </si>
  <si>
    <r>
      <t>TOTAL V</t>
    </r>
    <r>
      <rPr>
        <b/>
        <vertAlign val="subscript"/>
        <sz val="10"/>
        <rFont val="Arial"/>
        <family val="2"/>
      </rPr>
      <t>DRC</t>
    </r>
  </si>
  <si>
    <r>
      <t>V</t>
    </r>
    <r>
      <rPr>
        <vertAlign val="subscript"/>
        <sz val="10"/>
        <rFont val="Arial"/>
        <family val="2"/>
      </rPr>
      <t>6</t>
    </r>
  </si>
  <si>
    <r>
      <t xml:space="preserve">Aggregate Void Volume </t>
    </r>
    <r>
      <rPr>
        <u val="single"/>
        <sz val="10"/>
        <rFont val="Arial"/>
        <family val="2"/>
      </rPr>
      <t>Below Drain</t>
    </r>
    <r>
      <rPr>
        <sz val="10"/>
        <rFont val="Arial"/>
        <family val="2"/>
      </rPr>
      <t xml:space="preserve"> = (A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>*D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*P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</si>
  <si>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[unitless]</t>
  </si>
  <si>
    <r>
      <t>Total Retained and Infiltration Volume (V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2"/>
      </rPr>
      <t>)</t>
    </r>
  </si>
  <si>
    <t>calculated</t>
  </si>
  <si>
    <t>user input</t>
  </si>
  <si>
    <t>KEY</t>
  </si>
  <si>
    <r>
      <t>Total media void volume = A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0"/>
      </rPr>
      <t xml:space="preserve"> * [(D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+ 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*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)]   
</t>
    </r>
  </si>
  <si>
    <r>
      <t>V</t>
    </r>
    <r>
      <rPr>
        <vertAlign val="subscript"/>
        <sz val="10"/>
        <rFont val="Arial"/>
        <family val="2"/>
      </rPr>
      <t>DRC</t>
    </r>
    <r>
      <rPr>
        <sz val="10"/>
        <rFont val="Arial"/>
        <family val="2"/>
      </rPr>
      <t xml:space="preserve"> = Above [in Gallons]</t>
    </r>
  </si>
  <si>
    <r>
      <t xml:space="preserve">Depth of Prepared Soil </t>
    </r>
    <r>
      <rPr>
        <u val="single"/>
        <sz val="10"/>
        <rFont val="Arial"/>
        <family val="2"/>
      </rPr>
      <t>Below Drain</t>
    </r>
    <r>
      <rPr>
        <sz val="10"/>
        <rFont val="Arial"/>
        <family val="2"/>
      </rPr>
      <t xml:space="preserve"> 
(if drained, if not drained, total depth of prepared soil)</t>
    </r>
  </si>
  <si>
    <r>
      <t xml:space="preserve">Soil Void Volume </t>
    </r>
    <r>
      <rPr>
        <u val="single"/>
        <sz val="10"/>
        <rFont val="Arial"/>
        <family val="2"/>
      </rPr>
      <t>Below Drain</t>
    </r>
    <r>
      <rPr>
        <sz val="10"/>
        <rFont val="Arial"/>
        <family val="2"/>
      </rPr>
      <t xml:space="preserve"> = (A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>*D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*P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</si>
  <si>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Depth of Prepared Aggregate </t>
    </r>
    <r>
      <rPr>
        <u val="single"/>
        <sz val="10"/>
        <rFont val="Arial"/>
        <family val="2"/>
      </rPr>
      <t>Below Drain</t>
    </r>
    <r>
      <rPr>
        <sz val="10"/>
        <rFont val="Arial"/>
        <family val="2"/>
      </rPr>
      <t xml:space="preserve"> 
(if drained, if not drained, total depth of prepared aggregate)
(must be less than or equal to total depth, 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</si>
  <si>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Note: </t>
  </si>
  <si>
    <t>x</t>
  </si>
  <si>
    <t>Note:</t>
  </si>
  <si>
    <t>Notes/Comments</t>
  </si>
  <si>
    <t>Jim Yurik: James.Yurik@mwrd.org,  708.588.3608</t>
  </si>
  <si>
    <t>John Watson: John.Watson@mwrd.org, 312.751.3263</t>
  </si>
  <si>
    <t>Retention Area #1 (_______________________________)</t>
  </si>
  <si>
    <t>Retention Area #2  (_______________________________)</t>
  </si>
  <si>
    <t>Retention Area #3  (_______________________________)</t>
  </si>
  <si>
    <t>Retention Area #4  (_______________________________)</t>
  </si>
  <si>
    <t>Retention Area #5  (_______________________________)</t>
  </si>
  <si>
    <t>Retention Area #6  (_______________________________)</t>
  </si>
  <si>
    <t>Retention Area #7  (_______________________________)</t>
  </si>
  <si>
    <t>Retention Area #8 (_______________________________)</t>
  </si>
  <si>
    <t>Total Design Retention Capacity (DRC)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</si>
  <si>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Add more retention calcs if needed (lines 6 through 27).  If done, modify total formula in cell E350 to include them.</t>
    </r>
  </si>
  <si>
    <t>Please reproduce and add for multiple retention areas, 7 additional provided below</t>
  </si>
  <si>
    <t>Surface storage volume (provide supporting calculations, max depth 12 inches) 
(=6" for projects with safety-limited surface storage (CPS))</t>
  </si>
  <si>
    <t>Plan Revision Used:</t>
  </si>
  <si>
    <t>Please reference all user-input data using Reference Column</t>
  </si>
  <si>
    <t>For questions or a digital copy, please contact MWRD Engineers:</t>
  </si>
  <si>
    <r>
      <t>V</t>
    </r>
    <r>
      <rPr>
        <vertAlign val="subscript"/>
        <sz val="10"/>
        <rFont val="Arial"/>
        <family val="2"/>
      </rPr>
      <t>MEDIA</t>
    </r>
  </si>
  <si>
    <t>Reference (Sheet #, report, etc)</t>
  </si>
  <si>
    <t>MWRD</t>
  </si>
  <si>
    <t>Chicago Area Intensity-Duration-Frequency (IDF) Curve</t>
  </si>
  <si>
    <t>Stormwater Design Retention Capacity Calculations</t>
  </si>
  <si>
    <t>For Bioretention and Permeable Pavement</t>
  </si>
  <si>
    <t>Design soil infiltration rate of surrounding soil</t>
  </si>
  <si>
    <t>Depth to seasonal groundwater level 
(Must be 2 feet or greater, or 3.5 feet or greater if draining to combined sewer)</t>
  </si>
  <si>
    <t>REVIEW NOTES</t>
  </si>
  <si>
    <t>Total DRC [gal]:</t>
  </si>
  <si>
    <r>
      <t>50% of Volume Above Drain = 0.5*(V</t>
    </r>
    <r>
      <rPr>
        <vertAlign val="subscript"/>
        <sz val="10"/>
        <rFont val="Arial"/>
        <family val="2"/>
      </rPr>
      <t>MEDIA</t>
    </r>
    <r>
      <rPr>
        <sz val="10"/>
        <rFont val="Arial"/>
        <family val="2"/>
      </rPr>
      <t>-V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-V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</si>
  <si>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6-hr infiltrated volume = (i*A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>*6[hrs]/12[in/ft])</t>
    </r>
  </si>
  <si>
    <t>Calculation Revision: r20190612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</si>
</sst>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0.000"/>
    <numFmt numFmtId="168" formatCode="#,##0.0"/>
    <numFmt numFmtId="169" formatCode="0.000000"/>
    <numFmt numFmtId="170" formatCode="0.00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\(###\)\ ###\-####"/>
    <numFmt numFmtId="179" formatCode="_(* #,##0.0_);_(* \(#,##0.0\);_(* &quot;-&quot;??_);_(@_)"/>
    <numFmt numFmtId="180" formatCode="#,##0.000"/>
    <numFmt numFmtId="181" formatCode="[$-409]dddd\,\ mmmm\ dd\,\ yyyy"/>
    <numFmt numFmtId="182" formatCode="m/d/yy;@"/>
    <numFmt numFmtId="183" formatCode="0.0000%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vertAlign val="sub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168" fontId="0" fillId="33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180" fontId="0" fillId="33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wrapText="1"/>
    </xf>
    <xf numFmtId="168" fontId="0" fillId="34" borderId="10" xfId="0" applyNumberForma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7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4" fontId="0" fillId="0" borderId="10" xfId="0" applyNumberFormat="1" applyFill="1" applyBorder="1" applyAlignment="1">
      <alignment horizontal="center"/>
    </xf>
    <xf numFmtId="0" fontId="5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vertical="top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24</xdr:row>
      <xdr:rowOff>514350</xdr:rowOff>
    </xdr:from>
    <xdr:to>
      <xdr:col>23</xdr:col>
      <xdr:colOff>276225</xdr:colOff>
      <xdr:row>46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4062" t="34829" r="17619" b="6170"/>
        <a:stretch>
          <a:fillRect/>
        </a:stretch>
      </xdr:blipFill>
      <xdr:spPr>
        <a:xfrm>
          <a:off x="10458450" y="5924550"/>
          <a:ext cx="9877425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45</xdr:row>
      <xdr:rowOff>95250</xdr:rowOff>
    </xdr:from>
    <xdr:to>
      <xdr:col>23</xdr:col>
      <xdr:colOff>114300</xdr:colOff>
      <xdr:row>65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8387" t="33964" r="15449" b="3186"/>
        <a:stretch>
          <a:fillRect/>
        </a:stretch>
      </xdr:blipFill>
      <xdr:spPr>
        <a:xfrm>
          <a:off x="10439400" y="12706350"/>
          <a:ext cx="9734550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23</xdr:col>
      <xdr:colOff>133350</xdr:colOff>
      <xdr:row>25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9900" y="38100"/>
          <a:ext cx="9563100" cy="60388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223"/>
  <sheetViews>
    <sheetView tabSelected="1" zoomScale="85" zoomScaleNormal="85" zoomScalePageLayoutView="0" workbookViewId="0" topLeftCell="A55">
      <selection activeCell="D9" sqref="D9"/>
    </sheetView>
  </sheetViews>
  <sheetFormatPr defaultColWidth="9.140625" defaultRowHeight="12.75"/>
  <cols>
    <col min="1" max="1" width="18.421875" style="0" customWidth="1"/>
    <col min="2" max="2" width="6.140625" style="28" customWidth="1"/>
    <col min="3" max="3" width="41.7109375" style="0" customWidth="1"/>
    <col min="4" max="4" width="20.57421875" style="20" customWidth="1"/>
    <col min="5" max="5" width="14.00390625" style="0" customWidth="1"/>
    <col min="6" max="6" width="11.28125" style="0" customWidth="1"/>
    <col min="7" max="7" width="44.00390625" style="0" customWidth="1"/>
    <col min="8" max="8" width="7.57421875" style="0" customWidth="1"/>
  </cols>
  <sheetData>
    <row r="1" spans="1:8" ht="18">
      <c r="A1" s="14" t="s">
        <v>47</v>
      </c>
      <c r="B1" s="13"/>
      <c r="C1" s="13"/>
      <c r="D1" s="13"/>
      <c r="E1" s="13"/>
      <c r="G1" s="13"/>
      <c r="H1" s="13"/>
    </row>
    <row r="2" spans="1:8" ht="18">
      <c r="A2" s="14" t="s">
        <v>86</v>
      </c>
      <c r="B2" s="13"/>
      <c r="C2" s="13"/>
      <c r="D2" s="13"/>
      <c r="E2" s="13" t="s">
        <v>55</v>
      </c>
      <c r="F2" s="62" t="s">
        <v>63</v>
      </c>
      <c r="G2" s="13"/>
      <c r="H2" s="13"/>
    </row>
    <row r="3" spans="1:6" ht="18">
      <c r="A3" s="14" t="s">
        <v>87</v>
      </c>
      <c r="B3" s="13"/>
      <c r="C3" s="13"/>
      <c r="D3" s="13"/>
      <c r="E3" s="25" t="s">
        <v>54</v>
      </c>
      <c r="F3" s="60" t="s">
        <v>81</v>
      </c>
    </row>
    <row r="4" spans="1:6" ht="12.75" customHeight="1">
      <c r="A4" s="14"/>
      <c r="B4" s="13"/>
      <c r="C4" s="13"/>
      <c r="D4" s="13"/>
      <c r="E4" s="39" t="s">
        <v>53</v>
      </c>
      <c r="F4" s="60" t="s">
        <v>66</v>
      </c>
    </row>
    <row r="5" spans="1:6" ht="12.75" customHeight="1">
      <c r="A5" t="s">
        <v>1</v>
      </c>
      <c r="B5" s="12"/>
      <c r="C5" s="15"/>
      <c r="D5" s="13"/>
      <c r="E5" s="13"/>
      <c r="F5" s="61" t="s">
        <v>65</v>
      </c>
    </row>
    <row r="6" spans="1:6" ht="12.75" customHeight="1">
      <c r="A6" t="s">
        <v>2</v>
      </c>
      <c r="B6" s="16"/>
      <c r="C6" s="17"/>
      <c r="D6" s="13"/>
      <c r="E6" s="13"/>
      <c r="F6" s="61" t="s">
        <v>80</v>
      </c>
    </row>
    <row r="7" spans="1:5" ht="12.75" customHeight="1">
      <c r="A7" s="60" t="s">
        <v>79</v>
      </c>
      <c r="B7" s="16"/>
      <c r="C7" s="17"/>
      <c r="D7" s="13"/>
      <c r="E7" s="13"/>
    </row>
    <row r="8" spans="1:5" ht="12.75" customHeight="1">
      <c r="A8" s="60" t="s">
        <v>91</v>
      </c>
      <c r="B8" s="70">
        <f>E221</f>
        <v>0</v>
      </c>
      <c r="C8" s="17"/>
      <c r="D8" s="13"/>
      <c r="E8" s="13"/>
    </row>
    <row r="9" ht="12.75">
      <c r="A9" s="60" t="s">
        <v>94</v>
      </c>
    </row>
    <row r="10" ht="12.75">
      <c r="A10" s="60"/>
    </row>
    <row r="11" ht="15.75">
      <c r="B11" s="19" t="s">
        <v>67</v>
      </c>
    </row>
    <row r="12" spans="2:19" ht="12.75" customHeight="1">
      <c r="B12" s="72" t="s">
        <v>3</v>
      </c>
      <c r="C12" s="72"/>
      <c r="D12" s="72"/>
      <c r="E12" s="72"/>
      <c r="F12" s="72"/>
      <c r="G12" s="59" t="s">
        <v>83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10" ht="25.5">
      <c r="B13" s="22">
        <v>6</v>
      </c>
      <c r="C13" s="47" t="s">
        <v>88</v>
      </c>
      <c r="D13" s="10" t="s">
        <v>5</v>
      </c>
      <c r="E13" s="25"/>
      <c r="F13" s="23" t="s">
        <v>6</v>
      </c>
      <c r="G13" s="25"/>
      <c r="J13" s="19" t="s">
        <v>61</v>
      </c>
    </row>
    <row r="14" spans="2:7" ht="38.25">
      <c r="B14" s="24">
        <v>7</v>
      </c>
      <c r="C14" s="26" t="s">
        <v>39</v>
      </c>
      <c r="D14" s="9" t="s">
        <v>24</v>
      </c>
      <c r="E14" s="31"/>
      <c r="F14" s="8" t="s">
        <v>7</v>
      </c>
      <c r="G14" s="25"/>
    </row>
    <row r="15" spans="2:12" ht="15.75">
      <c r="B15" s="24">
        <v>8</v>
      </c>
      <c r="C15" s="26" t="s">
        <v>22</v>
      </c>
      <c r="D15" s="9" t="s">
        <v>23</v>
      </c>
      <c r="E15" s="31"/>
      <c r="F15" s="8" t="s">
        <v>7</v>
      </c>
      <c r="G15" s="25"/>
      <c r="J15" s="64"/>
      <c r="K15" s="64"/>
      <c r="L15" s="64"/>
    </row>
    <row r="16" spans="2:12" ht="38.25">
      <c r="B16" s="24">
        <v>9</v>
      </c>
      <c r="C16" s="47" t="s">
        <v>89</v>
      </c>
      <c r="D16" s="9" t="s">
        <v>25</v>
      </c>
      <c r="E16" s="39">
        <f>E14-E15</f>
        <v>0</v>
      </c>
      <c r="F16" s="8" t="s">
        <v>7</v>
      </c>
      <c r="G16" s="63"/>
      <c r="J16" s="64"/>
      <c r="K16" s="64"/>
      <c r="L16" s="64"/>
    </row>
    <row r="17" spans="2:7" ht="12.75">
      <c r="B17" s="72" t="s">
        <v>8</v>
      </c>
      <c r="C17" s="72"/>
      <c r="D17" s="72"/>
      <c r="E17" s="72"/>
      <c r="F17" s="72"/>
      <c r="G17" s="7" t="s">
        <v>83</v>
      </c>
    </row>
    <row r="18" spans="2:7" ht="12.75">
      <c r="B18" s="74">
        <v>10</v>
      </c>
      <c r="C18" s="73" t="s">
        <v>9</v>
      </c>
      <c r="D18" s="10" t="s">
        <v>10</v>
      </c>
      <c r="E18" s="18"/>
      <c r="F18" s="23" t="s">
        <v>7</v>
      </c>
      <c r="G18" s="25"/>
    </row>
    <row r="19" spans="2:7" ht="12.75">
      <c r="B19" s="74"/>
      <c r="C19" s="73"/>
      <c r="D19" s="10" t="s">
        <v>11</v>
      </c>
      <c r="E19" s="18"/>
      <c r="F19" s="23" t="s">
        <v>7</v>
      </c>
      <c r="G19" s="25"/>
    </row>
    <row r="20" spans="2:7" ht="15.75">
      <c r="B20" s="74"/>
      <c r="C20" s="73"/>
      <c r="D20" s="10" t="s">
        <v>14</v>
      </c>
      <c r="E20" s="18"/>
      <c r="F20" s="23" t="s">
        <v>4</v>
      </c>
      <c r="G20" s="25"/>
    </row>
    <row r="21" spans="1:8" ht="15.75">
      <c r="A21" s="30"/>
      <c r="B21" s="32">
        <v>11</v>
      </c>
      <c r="C21" s="29" t="s">
        <v>12</v>
      </c>
      <c r="D21" s="36" t="s">
        <v>15</v>
      </c>
      <c r="E21" s="27"/>
      <c r="F21" s="33" t="s">
        <v>7</v>
      </c>
      <c r="G21" s="25"/>
      <c r="H21" s="30"/>
    </row>
    <row r="22" spans="1:8" ht="25.5">
      <c r="A22" s="30"/>
      <c r="B22" s="32">
        <v>12</v>
      </c>
      <c r="C22" s="29" t="s">
        <v>27</v>
      </c>
      <c r="D22" s="36" t="s">
        <v>16</v>
      </c>
      <c r="E22" s="25"/>
      <c r="F22" s="55" t="s">
        <v>51</v>
      </c>
      <c r="G22" s="25"/>
      <c r="H22" s="30"/>
    </row>
    <row r="23" spans="2:8" ht="15.75">
      <c r="B23" s="22">
        <v>13</v>
      </c>
      <c r="C23" s="26" t="s">
        <v>13</v>
      </c>
      <c r="D23" s="10" t="s">
        <v>17</v>
      </c>
      <c r="E23" s="27"/>
      <c r="F23" s="23" t="s">
        <v>7</v>
      </c>
      <c r="G23" s="25"/>
      <c r="H23" s="30"/>
    </row>
    <row r="24" spans="2:7" ht="25.5">
      <c r="B24" s="22">
        <v>14</v>
      </c>
      <c r="C24" s="26" t="s">
        <v>26</v>
      </c>
      <c r="D24" s="10" t="s">
        <v>18</v>
      </c>
      <c r="E24" s="25"/>
      <c r="F24" s="55" t="s">
        <v>51</v>
      </c>
      <c r="G24" s="25"/>
    </row>
    <row r="25" spans="2:7" ht="49.5" customHeight="1">
      <c r="B25" s="22">
        <v>15</v>
      </c>
      <c r="C25" s="53" t="s">
        <v>78</v>
      </c>
      <c r="D25" s="10" t="s">
        <v>19</v>
      </c>
      <c r="E25" s="18"/>
      <c r="F25" s="23" t="s">
        <v>0</v>
      </c>
      <c r="G25" s="25"/>
    </row>
    <row r="26" spans="2:7" ht="31.5">
      <c r="B26" s="22">
        <v>16</v>
      </c>
      <c r="C26" s="53" t="s">
        <v>56</v>
      </c>
      <c r="D26" s="2" t="s">
        <v>82</v>
      </c>
      <c r="E26" s="37">
        <f>E20*((E21*E22)+(E23*E24))</f>
        <v>0</v>
      </c>
      <c r="F26" s="23" t="s">
        <v>0</v>
      </c>
      <c r="G26" s="23"/>
    </row>
    <row r="27" spans="2:7" ht="12.75">
      <c r="B27" s="75" t="s">
        <v>42</v>
      </c>
      <c r="C27" s="72"/>
      <c r="D27" s="72"/>
      <c r="E27" s="72"/>
      <c r="F27" s="72"/>
      <c r="G27" s="7" t="s">
        <v>83</v>
      </c>
    </row>
    <row r="28" spans="2:7" ht="38.25">
      <c r="B28" s="32">
        <v>20</v>
      </c>
      <c r="C28" s="1" t="s">
        <v>58</v>
      </c>
      <c r="D28" s="46" t="s">
        <v>21</v>
      </c>
      <c r="E28" s="25"/>
      <c r="F28" s="33" t="s">
        <v>7</v>
      </c>
      <c r="G28" s="25"/>
    </row>
    <row r="29" spans="2:7" ht="17.25" customHeight="1">
      <c r="B29" s="32">
        <f aca="true" t="shared" si="0" ref="B29:B35">B28+1</f>
        <v>21</v>
      </c>
      <c r="C29" s="1" t="s">
        <v>59</v>
      </c>
      <c r="D29" s="46" t="s">
        <v>46</v>
      </c>
      <c r="E29" s="37">
        <f>E20*E28*E22</f>
        <v>0</v>
      </c>
      <c r="F29" s="23" t="s">
        <v>0</v>
      </c>
      <c r="G29" s="23"/>
    </row>
    <row r="30" spans="2:7" ht="78.75">
      <c r="B30" s="32">
        <f t="shared" si="0"/>
        <v>22</v>
      </c>
      <c r="C30" s="56" t="s">
        <v>60</v>
      </c>
      <c r="D30" s="2" t="s">
        <v>45</v>
      </c>
      <c r="E30" s="25"/>
      <c r="F30" s="33" t="s">
        <v>7</v>
      </c>
      <c r="G30" s="25"/>
    </row>
    <row r="31" spans="2:7" ht="31.5">
      <c r="B31" s="32">
        <f t="shared" si="0"/>
        <v>23</v>
      </c>
      <c r="C31" s="1" t="s">
        <v>50</v>
      </c>
      <c r="D31" s="46" t="s">
        <v>44</v>
      </c>
      <c r="E31" s="37">
        <f>E20*E30*E24</f>
        <v>0</v>
      </c>
      <c r="F31" s="23" t="s">
        <v>0</v>
      </c>
      <c r="G31" s="33"/>
    </row>
    <row r="32" spans="2:7" ht="31.5">
      <c r="B32" s="32">
        <f t="shared" si="0"/>
        <v>24</v>
      </c>
      <c r="C32" s="1" t="s">
        <v>93</v>
      </c>
      <c r="D32" s="2" t="s">
        <v>43</v>
      </c>
      <c r="E32" s="37">
        <f>E20*E13*6/12</f>
        <v>0</v>
      </c>
      <c r="F32" s="23" t="s">
        <v>0</v>
      </c>
      <c r="G32" s="55"/>
    </row>
    <row r="33" spans="2:7" s="28" customFormat="1" ht="31.5">
      <c r="B33" s="57">
        <f t="shared" si="0"/>
        <v>25</v>
      </c>
      <c r="C33" s="1" t="s">
        <v>92</v>
      </c>
      <c r="D33" s="58" t="s">
        <v>49</v>
      </c>
      <c r="E33" s="38">
        <f>0.5*(E26-E31-E29)</f>
        <v>0</v>
      </c>
      <c r="F33" s="8" t="s">
        <v>0</v>
      </c>
      <c r="G33" s="23"/>
    </row>
    <row r="34" spans="2:7" ht="31.5">
      <c r="B34" s="32">
        <f t="shared" si="0"/>
        <v>26</v>
      </c>
      <c r="C34" s="1" t="s">
        <v>52</v>
      </c>
      <c r="D34" s="2" t="s">
        <v>41</v>
      </c>
      <c r="E34" s="37">
        <f>E32+E31+E29+E33+E25</f>
        <v>0</v>
      </c>
      <c r="F34" s="23" t="s">
        <v>0</v>
      </c>
      <c r="G34" s="55"/>
    </row>
    <row r="35" spans="2:7" ht="15.75">
      <c r="B35" s="32">
        <f t="shared" si="0"/>
        <v>27</v>
      </c>
      <c r="C35" s="45" t="s">
        <v>57</v>
      </c>
      <c r="D35" s="2" t="s">
        <v>41</v>
      </c>
      <c r="E35" s="37">
        <f>E34*7.48</f>
        <v>0</v>
      </c>
      <c r="F35" s="3" t="s">
        <v>40</v>
      </c>
      <c r="G35" s="23"/>
    </row>
    <row r="36" spans="2:7" ht="12.75">
      <c r="B36" s="54" t="s">
        <v>77</v>
      </c>
      <c r="C36" s="65"/>
      <c r="D36" s="66"/>
      <c r="E36" s="67"/>
      <c r="F36" s="68"/>
      <c r="G36" s="69"/>
    </row>
    <row r="37" spans="3:6" ht="12.75">
      <c r="C37" s="28"/>
      <c r="E37" s="21"/>
      <c r="F37" s="21"/>
    </row>
    <row r="38" spans="2:6" ht="12.75">
      <c r="B38" s="54"/>
      <c r="C38" s="28"/>
      <c r="E38" s="21"/>
      <c r="F38" s="21"/>
    </row>
    <row r="39" spans="2:7" ht="15.75">
      <c r="B39" s="19" t="s">
        <v>68</v>
      </c>
      <c r="G39" s="7" t="s">
        <v>83</v>
      </c>
    </row>
    <row r="40" spans="2:7" ht="25.5">
      <c r="B40" s="22">
        <v>6</v>
      </c>
      <c r="C40" s="47" t="s">
        <v>88</v>
      </c>
      <c r="D40" s="10" t="s">
        <v>5</v>
      </c>
      <c r="E40" s="25"/>
      <c r="F40" s="23" t="s">
        <v>6</v>
      </c>
      <c r="G40" s="25"/>
    </row>
    <row r="41" spans="2:7" ht="38.25">
      <c r="B41" s="24">
        <v>7</v>
      </c>
      <c r="C41" s="26" t="s">
        <v>39</v>
      </c>
      <c r="D41" s="9" t="s">
        <v>24</v>
      </c>
      <c r="E41" s="31"/>
      <c r="F41" s="8" t="s">
        <v>7</v>
      </c>
      <c r="G41" s="25"/>
    </row>
    <row r="42" spans="2:7" ht="15.75">
      <c r="B42" s="24">
        <v>8</v>
      </c>
      <c r="C42" s="26" t="s">
        <v>22</v>
      </c>
      <c r="D42" s="9" t="s">
        <v>23</v>
      </c>
      <c r="E42" s="31"/>
      <c r="F42" s="8" t="s">
        <v>7</v>
      </c>
      <c r="G42" s="25"/>
    </row>
    <row r="43" spans="2:7" ht="38.25">
      <c r="B43" s="24">
        <v>9</v>
      </c>
      <c r="C43" s="47" t="s">
        <v>89</v>
      </c>
      <c r="D43" s="9" t="s">
        <v>25</v>
      </c>
      <c r="E43" s="39">
        <f>E41-E42</f>
        <v>0</v>
      </c>
      <c r="F43" s="8" t="s">
        <v>7</v>
      </c>
      <c r="G43" s="8"/>
    </row>
    <row r="44" spans="2:7" ht="12.75">
      <c r="B44" s="72" t="s">
        <v>8</v>
      </c>
      <c r="C44" s="72"/>
      <c r="D44" s="72"/>
      <c r="E44" s="72"/>
      <c r="F44" s="72"/>
      <c r="G44" s="7" t="s">
        <v>83</v>
      </c>
    </row>
    <row r="45" spans="2:7" ht="12.75" customHeight="1">
      <c r="B45" s="74">
        <v>10</v>
      </c>
      <c r="C45" s="73" t="s">
        <v>9</v>
      </c>
      <c r="D45" s="10" t="s">
        <v>10</v>
      </c>
      <c r="E45" s="18"/>
      <c r="F45" s="23" t="s">
        <v>7</v>
      </c>
      <c r="G45" s="25"/>
    </row>
    <row r="46" spans="2:7" ht="12.75">
      <c r="B46" s="74"/>
      <c r="C46" s="73"/>
      <c r="D46" s="10" t="s">
        <v>11</v>
      </c>
      <c r="E46" s="18"/>
      <c r="F46" s="23" t="s">
        <v>7</v>
      </c>
      <c r="G46" s="25"/>
    </row>
    <row r="47" spans="2:7" ht="15.75">
      <c r="B47" s="74"/>
      <c r="C47" s="73"/>
      <c r="D47" s="10" t="s">
        <v>14</v>
      </c>
      <c r="E47" s="18"/>
      <c r="F47" s="23" t="s">
        <v>4</v>
      </c>
      <c r="G47" s="25"/>
    </row>
    <row r="48" spans="2:7" ht="15.75">
      <c r="B48" s="32">
        <v>11</v>
      </c>
      <c r="C48" s="29" t="s">
        <v>12</v>
      </c>
      <c r="D48" s="36" t="s">
        <v>15</v>
      </c>
      <c r="E48" s="27"/>
      <c r="F48" s="33" t="s">
        <v>7</v>
      </c>
      <c r="G48" s="25"/>
    </row>
    <row r="49" spans="2:7" ht="25.5">
      <c r="B49" s="32">
        <v>12</v>
      </c>
      <c r="C49" s="29" t="s">
        <v>27</v>
      </c>
      <c r="D49" s="36" t="s">
        <v>16</v>
      </c>
      <c r="E49" s="25"/>
      <c r="F49" s="55" t="s">
        <v>51</v>
      </c>
      <c r="G49" s="25"/>
    </row>
    <row r="50" spans="2:7" ht="15.75">
      <c r="B50" s="22">
        <v>13</v>
      </c>
      <c r="C50" s="26" t="s">
        <v>13</v>
      </c>
      <c r="D50" s="10" t="s">
        <v>17</v>
      </c>
      <c r="E50" s="27"/>
      <c r="F50" s="23" t="s">
        <v>7</v>
      </c>
      <c r="G50" s="25"/>
    </row>
    <row r="51" spans="2:7" ht="25.5">
      <c r="B51" s="22">
        <v>14</v>
      </c>
      <c r="C51" s="26" t="s">
        <v>26</v>
      </c>
      <c r="D51" s="10" t="s">
        <v>18</v>
      </c>
      <c r="E51" s="25"/>
      <c r="F51" s="55" t="s">
        <v>51</v>
      </c>
      <c r="G51" s="25"/>
    </row>
    <row r="52" spans="2:7" ht="63.75">
      <c r="B52" s="22">
        <v>15</v>
      </c>
      <c r="C52" s="53" t="s">
        <v>78</v>
      </c>
      <c r="D52" s="10" t="s">
        <v>19</v>
      </c>
      <c r="E52" s="18"/>
      <c r="F52" s="23" t="s">
        <v>0</v>
      </c>
      <c r="G52" s="25"/>
    </row>
    <row r="53" spans="2:7" ht="31.5">
      <c r="B53" s="22">
        <v>16</v>
      </c>
      <c r="C53" s="53" t="s">
        <v>56</v>
      </c>
      <c r="D53" s="2" t="s">
        <v>82</v>
      </c>
      <c r="E53" s="37">
        <f>E47*((E48*E49)+(E50*E51))</f>
        <v>0</v>
      </c>
      <c r="F53" s="23" t="s">
        <v>0</v>
      </c>
      <c r="G53" s="23"/>
    </row>
    <row r="54" spans="2:7" ht="12.75">
      <c r="B54" s="75" t="s">
        <v>42</v>
      </c>
      <c r="C54" s="72"/>
      <c r="D54" s="72"/>
      <c r="E54" s="72"/>
      <c r="F54" s="72"/>
      <c r="G54" s="7" t="s">
        <v>83</v>
      </c>
    </row>
    <row r="55" spans="2:7" ht="38.25">
      <c r="B55" s="32">
        <v>20</v>
      </c>
      <c r="C55" s="1" t="s">
        <v>58</v>
      </c>
      <c r="D55" s="46" t="s">
        <v>21</v>
      </c>
      <c r="E55" s="25"/>
      <c r="F55" s="33" t="s">
        <v>7</v>
      </c>
      <c r="G55" s="25"/>
    </row>
    <row r="56" spans="2:7" ht="31.5">
      <c r="B56" s="32">
        <f aca="true" t="shared" si="1" ref="B56:B62">B55+1</f>
        <v>21</v>
      </c>
      <c r="C56" s="1" t="s">
        <v>59</v>
      </c>
      <c r="D56" s="46" t="s">
        <v>46</v>
      </c>
      <c r="E56" s="37">
        <f>E47*E55*E49</f>
        <v>0</v>
      </c>
      <c r="F56" s="23" t="s">
        <v>0</v>
      </c>
      <c r="G56" s="23"/>
    </row>
    <row r="57" spans="2:7" ht="59.25" customHeight="1">
      <c r="B57" s="32">
        <f t="shared" si="1"/>
        <v>22</v>
      </c>
      <c r="C57" s="56" t="s">
        <v>60</v>
      </c>
      <c r="D57" s="2" t="s">
        <v>45</v>
      </c>
      <c r="E57" s="25"/>
      <c r="F57" s="33" t="s">
        <v>7</v>
      </c>
      <c r="G57" s="25"/>
    </row>
    <row r="58" spans="2:7" ht="31.5">
      <c r="B58" s="32">
        <f t="shared" si="1"/>
        <v>23</v>
      </c>
      <c r="C58" s="1" t="s">
        <v>50</v>
      </c>
      <c r="D58" s="46" t="s">
        <v>44</v>
      </c>
      <c r="E58" s="37">
        <f>E47*E57*E51</f>
        <v>0</v>
      </c>
      <c r="F58" s="23" t="s">
        <v>0</v>
      </c>
      <c r="G58" s="33"/>
    </row>
    <row r="59" spans="2:7" ht="31.5">
      <c r="B59" s="32">
        <f t="shared" si="1"/>
        <v>24</v>
      </c>
      <c r="C59" s="1" t="s">
        <v>93</v>
      </c>
      <c r="D59" s="2" t="s">
        <v>43</v>
      </c>
      <c r="E59" s="37">
        <f>E47*E40*6/12</f>
        <v>0</v>
      </c>
      <c r="F59" s="23" t="s">
        <v>0</v>
      </c>
      <c r="G59" s="55"/>
    </row>
    <row r="60" spans="2:7" ht="31.5">
      <c r="B60" s="57">
        <f t="shared" si="1"/>
        <v>25</v>
      </c>
      <c r="C60" s="1" t="s">
        <v>92</v>
      </c>
      <c r="D60" s="58" t="s">
        <v>49</v>
      </c>
      <c r="E60" s="38">
        <f>0.5*(E53-E58-E56)</f>
        <v>0</v>
      </c>
      <c r="F60" s="8" t="s">
        <v>0</v>
      </c>
      <c r="G60" s="23"/>
    </row>
    <row r="61" spans="2:7" ht="31.5">
      <c r="B61" s="32">
        <f t="shared" si="1"/>
        <v>26</v>
      </c>
      <c r="C61" s="1" t="s">
        <v>52</v>
      </c>
      <c r="D61" s="2" t="s">
        <v>41</v>
      </c>
      <c r="E61" s="37">
        <f>E59+E58+E56+E60+E52</f>
        <v>0</v>
      </c>
      <c r="F61" s="23" t="s">
        <v>0</v>
      </c>
      <c r="G61" s="55"/>
    </row>
    <row r="62" spans="2:7" ht="15.75">
      <c r="B62" s="32">
        <f t="shared" si="1"/>
        <v>27</v>
      </c>
      <c r="C62" s="45" t="s">
        <v>57</v>
      </c>
      <c r="D62" s="2" t="s">
        <v>41</v>
      </c>
      <c r="E62" s="37">
        <f>E61*7.48</f>
        <v>0</v>
      </c>
      <c r="F62" s="3" t="s">
        <v>40</v>
      </c>
      <c r="G62" s="23"/>
    </row>
    <row r="63" ht="12.75"/>
    <row r="64" ht="12.75"/>
    <row r="65" spans="2:7" ht="15.75">
      <c r="B65" s="19" t="s">
        <v>69</v>
      </c>
      <c r="G65" s="7" t="s">
        <v>83</v>
      </c>
    </row>
    <row r="66" spans="2:7" ht="25.5">
      <c r="B66" s="22">
        <v>6</v>
      </c>
      <c r="C66" s="47" t="s">
        <v>88</v>
      </c>
      <c r="D66" s="10" t="s">
        <v>5</v>
      </c>
      <c r="E66" s="25"/>
      <c r="F66" s="23" t="s">
        <v>6</v>
      </c>
      <c r="G66" s="25"/>
    </row>
    <row r="67" spans="2:7" ht="38.25">
      <c r="B67" s="24">
        <v>7</v>
      </c>
      <c r="C67" s="26" t="s">
        <v>39</v>
      </c>
      <c r="D67" s="9" t="s">
        <v>24</v>
      </c>
      <c r="E67" s="31"/>
      <c r="F67" s="8" t="s">
        <v>7</v>
      </c>
      <c r="G67" s="25"/>
    </row>
    <row r="68" spans="2:7" ht="15.75">
      <c r="B68" s="24">
        <v>8</v>
      </c>
      <c r="C68" s="26" t="s">
        <v>22</v>
      </c>
      <c r="D68" s="9" t="s">
        <v>23</v>
      </c>
      <c r="E68" s="31"/>
      <c r="F68" s="8" t="s">
        <v>7</v>
      </c>
      <c r="G68" s="25"/>
    </row>
    <row r="69" spans="2:7" ht="38.25">
      <c r="B69" s="24">
        <v>9</v>
      </c>
      <c r="C69" s="47" t="s">
        <v>89</v>
      </c>
      <c r="D69" s="9" t="s">
        <v>25</v>
      </c>
      <c r="E69" s="39">
        <f>E67-E68</f>
        <v>0</v>
      </c>
      <c r="F69" s="8" t="s">
        <v>7</v>
      </c>
      <c r="G69" s="8"/>
    </row>
    <row r="70" spans="2:7" ht="12.75">
      <c r="B70" s="72" t="s">
        <v>8</v>
      </c>
      <c r="C70" s="72"/>
      <c r="D70" s="72"/>
      <c r="E70" s="72"/>
      <c r="F70" s="72"/>
      <c r="G70" s="7" t="s">
        <v>83</v>
      </c>
    </row>
    <row r="71" spans="2:7" ht="12.75" customHeight="1">
      <c r="B71" s="74">
        <v>10</v>
      </c>
      <c r="C71" s="73" t="s">
        <v>9</v>
      </c>
      <c r="D71" s="10" t="s">
        <v>10</v>
      </c>
      <c r="E71" s="18" t="s">
        <v>62</v>
      </c>
      <c r="F71" s="23" t="s">
        <v>7</v>
      </c>
      <c r="G71" s="25"/>
    </row>
    <row r="72" spans="2:7" ht="12.75">
      <c r="B72" s="74"/>
      <c r="C72" s="73"/>
      <c r="D72" s="10" t="s">
        <v>11</v>
      </c>
      <c r="E72" s="18" t="s">
        <v>62</v>
      </c>
      <c r="F72" s="23" t="s">
        <v>7</v>
      </c>
      <c r="G72" s="25"/>
    </row>
    <row r="73" spans="2:7" ht="15.75">
      <c r="B73" s="74"/>
      <c r="C73" s="73"/>
      <c r="D73" s="10" t="s">
        <v>14</v>
      </c>
      <c r="E73" s="18"/>
      <c r="F73" s="23" t="s">
        <v>4</v>
      </c>
      <c r="G73" s="25"/>
    </row>
    <row r="74" spans="2:7" ht="15.75">
      <c r="B74" s="32">
        <v>11</v>
      </c>
      <c r="C74" s="29" t="s">
        <v>12</v>
      </c>
      <c r="D74" s="36" t="s">
        <v>15</v>
      </c>
      <c r="E74" s="27"/>
      <c r="F74" s="33" t="s">
        <v>7</v>
      </c>
      <c r="G74" s="25"/>
    </row>
    <row r="75" spans="2:7" ht="25.5">
      <c r="B75" s="32">
        <v>12</v>
      </c>
      <c r="C75" s="29" t="s">
        <v>27</v>
      </c>
      <c r="D75" s="36" t="s">
        <v>16</v>
      </c>
      <c r="E75" s="25"/>
      <c r="F75" s="55" t="s">
        <v>51</v>
      </c>
      <c r="G75" s="25"/>
    </row>
    <row r="76" spans="2:7" ht="15.75">
      <c r="B76" s="22">
        <v>13</v>
      </c>
      <c r="C76" s="26" t="s">
        <v>13</v>
      </c>
      <c r="D76" s="10" t="s">
        <v>17</v>
      </c>
      <c r="E76" s="25"/>
      <c r="F76" s="23" t="s">
        <v>7</v>
      </c>
      <c r="G76" s="25"/>
    </row>
    <row r="77" spans="2:7" ht="25.5">
      <c r="B77" s="22">
        <v>14</v>
      </c>
      <c r="C77" s="26" t="s">
        <v>26</v>
      </c>
      <c r="D77" s="10" t="s">
        <v>18</v>
      </c>
      <c r="E77" s="25"/>
      <c r="F77" s="55" t="s">
        <v>51</v>
      </c>
      <c r="G77" s="25"/>
    </row>
    <row r="78" spans="2:7" ht="63.75">
      <c r="B78" s="22">
        <v>15</v>
      </c>
      <c r="C78" s="53" t="s">
        <v>78</v>
      </c>
      <c r="D78" s="10" t="s">
        <v>19</v>
      </c>
      <c r="E78" s="25"/>
      <c r="F78" s="23" t="s">
        <v>0</v>
      </c>
      <c r="G78" s="25"/>
    </row>
    <row r="79" spans="2:7" ht="31.5">
      <c r="B79" s="22">
        <v>16</v>
      </c>
      <c r="C79" s="53" t="s">
        <v>56</v>
      </c>
      <c r="D79" s="2" t="s">
        <v>82</v>
      </c>
      <c r="E79" s="37">
        <f>E73*((E74*E75)+(E76*E77))</f>
        <v>0</v>
      </c>
      <c r="F79" s="23" t="s">
        <v>0</v>
      </c>
      <c r="G79" s="23"/>
    </row>
    <row r="80" spans="2:7" ht="12.75">
      <c r="B80" s="75" t="s">
        <v>42</v>
      </c>
      <c r="C80" s="72"/>
      <c r="D80" s="72"/>
      <c r="E80" s="72"/>
      <c r="F80" s="72"/>
      <c r="G80" s="7" t="s">
        <v>83</v>
      </c>
    </row>
    <row r="81" spans="2:7" ht="38.25">
      <c r="B81" s="32">
        <v>20</v>
      </c>
      <c r="C81" s="1" t="s">
        <v>58</v>
      </c>
      <c r="D81" s="46" t="s">
        <v>21</v>
      </c>
      <c r="E81" s="25"/>
      <c r="F81" s="33" t="s">
        <v>7</v>
      </c>
      <c r="G81" s="25"/>
    </row>
    <row r="82" spans="2:7" ht="31.5">
      <c r="B82" s="32">
        <f aca="true" t="shared" si="2" ref="B82:B88">B81+1</f>
        <v>21</v>
      </c>
      <c r="C82" s="1" t="s">
        <v>59</v>
      </c>
      <c r="D82" s="46" t="s">
        <v>46</v>
      </c>
      <c r="E82" s="37">
        <f>E73*E81*E75</f>
        <v>0</v>
      </c>
      <c r="F82" s="23" t="s">
        <v>0</v>
      </c>
      <c r="G82" s="23"/>
    </row>
    <row r="83" spans="2:7" ht="78.75">
      <c r="B83" s="32">
        <f t="shared" si="2"/>
        <v>22</v>
      </c>
      <c r="C83" s="56" t="s">
        <v>60</v>
      </c>
      <c r="D83" s="2" t="s">
        <v>45</v>
      </c>
      <c r="E83" s="25"/>
      <c r="F83" s="33" t="s">
        <v>7</v>
      </c>
      <c r="G83" s="25"/>
    </row>
    <row r="84" spans="2:7" ht="31.5">
      <c r="B84" s="32">
        <f t="shared" si="2"/>
        <v>23</v>
      </c>
      <c r="C84" s="1" t="s">
        <v>50</v>
      </c>
      <c r="D84" s="46" t="s">
        <v>44</v>
      </c>
      <c r="E84" s="37">
        <f>E73*E83*E77</f>
        <v>0</v>
      </c>
      <c r="F84" s="23" t="s">
        <v>0</v>
      </c>
      <c r="G84" s="33"/>
    </row>
    <row r="85" spans="2:7" ht="31.5">
      <c r="B85" s="32">
        <f t="shared" si="2"/>
        <v>24</v>
      </c>
      <c r="C85" s="1" t="s">
        <v>93</v>
      </c>
      <c r="D85" s="2" t="s">
        <v>43</v>
      </c>
      <c r="E85" s="37">
        <f>E73*E66*6/12</f>
        <v>0</v>
      </c>
      <c r="F85" s="23" t="s">
        <v>0</v>
      </c>
      <c r="G85" s="55"/>
    </row>
    <row r="86" spans="2:7" ht="31.5">
      <c r="B86" s="57">
        <f t="shared" si="2"/>
        <v>25</v>
      </c>
      <c r="C86" s="1" t="s">
        <v>92</v>
      </c>
      <c r="D86" s="58" t="s">
        <v>49</v>
      </c>
      <c r="E86" s="38">
        <f>0.5*(E79-E84-E82)</f>
        <v>0</v>
      </c>
      <c r="F86" s="8" t="s">
        <v>0</v>
      </c>
      <c r="G86" s="23"/>
    </row>
    <row r="87" spans="2:7" ht="31.5">
      <c r="B87" s="32">
        <f t="shared" si="2"/>
        <v>26</v>
      </c>
      <c r="C87" s="1" t="s">
        <v>52</v>
      </c>
      <c r="D87" s="2" t="s">
        <v>41</v>
      </c>
      <c r="E87" s="37">
        <f>E85+E84+E82+E86+E78</f>
        <v>0</v>
      </c>
      <c r="F87" s="23" t="s">
        <v>0</v>
      </c>
      <c r="G87" s="55"/>
    </row>
    <row r="88" spans="2:7" ht="15.75">
      <c r="B88" s="32">
        <f t="shared" si="2"/>
        <v>27</v>
      </c>
      <c r="C88" s="45" t="s">
        <v>57</v>
      </c>
      <c r="D88" s="2" t="s">
        <v>41</v>
      </c>
      <c r="E88" s="37">
        <f>E87*7.48</f>
        <v>0</v>
      </c>
      <c r="F88" s="3" t="s">
        <v>40</v>
      </c>
      <c r="G88" s="23"/>
    </row>
    <row r="89" ht="12.75"/>
    <row r="90" ht="12.75"/>
    <row r="91" spans="2:7" ht="15.75">
      <c r="B91" s="19" t="s">
        <v>70</v>
      </c>
      <c r="G91" s="7" t="s">
        <v>83</v>
      </c>
    </row>
    <row r="92" spans="2:7" ht="25.5">
      <c r="B92" s="22">
        <v>6</v>
      </c>
      <c r="C92" s="47" t="s">
        <v>88</v>
      </c>
      <c r="D92" s="10" t="s">
        <v>5</v>
      </c>
      <c r="E92" s="25"/>
      <c r="F92" s="23" t="s">
        <v>6</v>
      </c>
      <c r="G92" s="25"/>
    </row>
    <row r="93" spans="2:7" ht="38.25">
      <c r="B93" s="24">
        <v>7</v>
      </c>
      <c r="C93" s="26" t="s">
        <v>39</v>
      </c>
      <c r="D93" s="9" t="s">
        <v>24</v>
      </c>
      <c r="E93" s="31"/>
      <c r="F93" s="8" t="s">
        <v>7</v>
      </c>
      <c r="G93" s="25"/>
    </row>
    <row r="94" spans="2:7" ht="15.75">
      <c r="B94" s="24">
        <v>8</v>
      </c>
      <c r="C94" s="26" t="s">
        <v>22</v>
      </c>
      <c r="D94" s="9" t="s">
        <v>23</v>
      </c>
      <c r="E94" s="31"/>
      <c r="F94" s="8" t="s">
        <v>7</v>
      </c>
      <c r="G94" s="25"/>
    </row>
    <row r="95" spans="2:7" ht="38.25">
      <c r="B95" s="24">
        <v>9</v>
      </c>
      <c r="C95" s="47" t="s">
        <v>89</v>
      </c>
      <c r="D95" s="9" t="s">
        <v>25</v>
      </c>
      <c r="E95" s="39">
        <f>E93-E94</f>
        <v>0</v>
      </c>
      <c r="F95" s="8" t="s">
        <v>7</v>
      </c>
      <c r="G95" s="8"/>
    </row>
    <row r="96" spans="2:7" ht="12.75">
      <c r="B96" s="72" t="s">
        <v>8</v>
      </c>
      <c r="C96" s="72"/>
      <c r="D96" s="72"/>
      <c r="E96" s="72"/>
      <c r="F96" s="72"/>
      <c r="G96" s="7" t="s">
        <v>83</v>
      </c>
    </row>
    <row r="97" spans="2:7" ht="12.75" customHeight="1">
      <c r="B97" s="74">
        <v>10</v>
      </c>
      <c r="C97" s="73" t="s">
        <v>9</v>
      </c>
      <c r="D97" s="10" t="s">
        <v>10</v>
      </c>
      <c r="E97" s="25" t="s">
        <v>62</v>
      </c>
      <c r="F97" s="23" t="s">
        <v>7</v>
      </c>
      <c r="G97" s="25"/>
    </row>
    <row r="98" spans="2:7" ht="12.75">
      <c r="B98" s="74"/>
      <c r="C98" s="73"/>
      <c r="D98" s="10" t="s">
        <v>11</v>
      </c>
      <c r="E98" s="25" t="s">
        <v>62</v>
      </c>
      <c r="F98" s="23" t="s">
        <v>7</v>
      </c>
      <c r="G98" s="25"/>
    </row>
    <row r="99" spans="2:7" ht="15.75">
      <c r="B99" s="74"/>
      <c r="C99" s="73"/>
      <c r="D99" s="10" t="s">
        <v>14</v>
      </c>
      <c r="E99" s="25"/>
      <c r="F99" s="23" t="s">
        <v>4</v>
      </c>
      <c r="G99" s="25"/>
    </row>
    <row r="100" spans="2:7" ht="15.75">
      <c r="B100" s="32">
        <v>11</v>
      </c>
      <c r="C100" s="29" t="s">
        <v>12</v>
      </c>
      <c r="D100" s="36" t="s">
        <v>15</v>
      </c>
      <c r="E100" s="25"/>
      <c r="F100" s="33" t="s">
        <v>7</v>
      </c>
      <c r="G100" s="25"/>
    </row>
    <row r="101" spans="2:7" ht="25.5">
      <c r="B101" s="32">
        <v>12</v>
      </c>
      <c r="C101" s="29" t="s">
        <v>27</v>
      </c>
      <c r="D101" s="36" t="s">
        <v>16</v>
      </c>
      <c r="E101" s="25"/>
      <c r="F101" s="55" t="s">
        <v>51</v>
      </c>
      <c r="G101" s="25"/>
    </row>
    <row r="102" spans="2:7" ht="15.75">
      <c r="B102" s="22">
        <v>13</v>
      </c>
      <c r="C102" s="26" t="s">
        <v>13</v>
      </c>
      <c r="D102" s="10" t="s">
        <v>17</v>
      </c>
      <c r="E102" s="25"/>
      <c r="F102" s="23" t="s">
        <v>7</v>
      </c>
      <c r="G102" s="25"/>
    </row>
    <row r="103" spans="2:7" ht="25.5">
      <c r="B103" s="22">
        <v>14</v>
      </c>
      <c r="C103" s="26" t="s">
        <v>26</v>
      </c>
      <c r="D103" s="10" t="s">
        <v>18</v>
      </c>
      <c r="E103" s="25"/>
      <c r="F103" s="55" t="s">
        <v>51</v>
      </c>
      <c r="G103" s="25"/>
    </row>
    <row r="104" spans="2:7" ht="63.75">
      <c r="B104" s="22">
        <v>15</v>
      </c>
      <c r="C104" s="53" t="s">
        <v>78</v>
      </c>
      <c r="D104" s="10" t="s">
        <v>19</v>
      </c>
      <c r="E104" s="25"/>
      <c r="F104" s="23" t="s">
        <v>0</v>
      </c>
      <c r="G104" s="25"/>
    </row>
    <row r="105" spans="2:7" ht="31.5">
      <c r="B105" s="22">
        <v>16</v>
      </c>
      <c r="C105" s="53" t="s">
        <v>56</v>
      </c>
      <c r="D105" s="2" t="s">
        <v>82</v>
      </c>
      <c r="E105" s="37">
        <f>E99*((E100*E101)+(E102*E103))</f>
        <v>0</v>
      </c>
      <c r="F105" s="23" t="s">
        <v>0</v>
      </c>
      <c r="G105" s="23"/>
    </row>
    <row r="106" spans="2:7" ht="12.75">
      <c r="B106" s="75" t="s">
        <v>42</v>
      </c>
      <c r="C106" s="72"/>
      <c r="D106" s="72"/>
      <c r="E106" s="72"/>
      <c r="F106" s="72"/>
      <c r="G106" s="7" t="s">
        <v>83</v>
      </c>
    </row>
    <row r="107" spans="2:7" ht="38.25">
      <c r="B107" s="32">
        <v>20</v>
      </c>
      <c r="C107" s="1" t="s">
        <v>58</v>
      </c>
      <c r="D107" s="46" t="s">
        <v>21</v>
      </c>
      <c r="E107" s="25"/>
      <c r="F107" s="33" t="s">
        <v>7</v>
      </c>
      <c r="G107" s="25"/>
    </row>
    <row r="108" spans="2:7" ht="31.5">
      <c r="B108" s="32">
        <f aca="true" t="shared" si="3" ref="B108:B114">B107+1</f>
        <v>21</v>
      </c>
      <c r="C108" s="1" t="s">
        <v>59</v>
      </c>
      <c r="D108" s="46" t="s">
        <v>46</v>
      </c>
      <c r="E108" s="37">
        <f>E99*E107*E101</f>
        <v>0</v>
      </c>
      <c r="F108" s="23" t="s">
        <v>0</v>
      </c>
      <c r="G108" s="23"/>
    </row>
    <row r="109" spans="2:7" ht="78.75">
      <c r="B109" s="32">
        <f t="shared" si="3"/>
        <v>22</v>
      </c>
      <c r="C109" s="56" t="s">
        <v>60</v>
      </c>
      <c r="D109" s="2" t="s">
        <v>45</v>
      </c>
      <c r="E109" s="25"/>
      <c r="F109" s="33" t="s">
        <v>7</v>
      </c>
      <c r="G109" s="25"/>
    </row>
    <row r="110" spans="2:7" ht="31.5">
      <c r="B110" s="32">
        <f t="shared" si="3"/>
        <v>23</v>
      </c>
      <c r="C110" s="1" t="s">
        <v>50</v>
      </c>
      <c r="D110" s="46" t="s">
        <v>44</v>
      </c>
      <c r="E110" s="37">
        <f>E99*E109*E103</f>
        <v>0</v>
      </c>
      <c r="F110" s="23" t="s">
        <v>0</v>
      </c>
      <c r="G110" s="33"/>
    </row>
    <row r="111" spans="2:7" ht="31.5">
      <c r="B111" s="32">
        <f t="shared" si="3"/>
        <v>24</v>
      </c>
      <c r="C111" s="1" t="s">
        <v>93</v>
      </c>
      <c r="D111" s="2" t="s">
        <v>43</v>
      </c>
      <c r="E111" s="37">
        <f>E99*E92*6/12</f>
        <v>0</v>
      </c>
      <c r="F111" s="23" t="s">
        <v>0</v>
      </c>
      <c r="G111" s="55"/>
    </row>
    <row r="112" spans="2:7" ht="31.5">
      <c r="B112" s="57">
        <f t="shared" si="3"/>
        <v>25</v>
      </c>
      <c r="C112" s="1" t="s">
        <v>92</v>
      </c>
      <c r="D112" s="58" t="s">
        <v>49</v>
      </c>
      <c r="E112" s="38">
        <f>0.5*(E105-E110-E108)</f>
        <v>0</v>
      </c>
      <c r="F112" s="8" t="s">
        <v>0</v>
      </c>
      <c r="G112" s="23"/>
    </row>
    <row r="113" spans="2:7" ht="31.5">
      <c r="B113" s="32">
        <f t="shared" si="3"/>
        <v>26</v>
      </c>
      <c r="C113" s="1" t="s">
        <v>52</v>
      </c>
      <c r="D113" s="2" t="s">
        <v>41</v>
      </c>
      <c r="E113" s="37">
        <f>E111+E110+E108+E112+E104</f>
        <v>0</v>
      </c>
      <c r="F113" s="23" t="s">
        <v>0</v>
      </c>
      <c r="G113" s="55"/>
    </row>
    <row r="114" spans="2:7" ht="15.75">
      <c r="B114" s="32">
        <f t="shared" si="3"/>
        <v>27</v>
      </c>
      <c r="C114" s="45" t="s">
        <v>57</v>
      </c>
      <c r="D114" s="2" t="s">
        <v>41</v>
      </c>
      <c r="E114" s="37">
        <f>E113*7.48</f>
        <v>0</v>
      </c>
      <c r="F114" s="3" t="s">
        <v>40</v>
      </c>
      <c r="G114" s="23"/>
    </row>
    <row r="115" ht="12.75"/>
    <row r="116" ht="12.75"/>
    <row r="117" spans="2:7" ht="15.75">
      <c r="B117" s="19" t="s">
        <v>71</v>
      </c>
      <c r="G117" s="7" t="s">
        <v>83</v>
      </c>
    </row>
    <row r="118" spans="2:7" ht="25.5">
      <c r="B118" s="22">
        <v>6</v>
      </c>
      <c r="C118" s="47" t="s">
        <v>88</v>
      </c>
      <c r="D118" s="10" t="s">
        <v>5</v>
      </c>
      <c r="E118" s="25"/>
      <c r="F118" s="23" t="s">
        <v>6</v>
      </c>
      <c r="G118" s="25"/>
    </row>
    <row r="119" spans="2:7" ht="38.25">
      <c r="B119" s="24">
        <v>7</v>
      </c>
      <c r="C119" s="26" t="s">
        <v>39</v>
      </c>
      <c r="D119" s="9" t="s">
        <v>24</v>
      </c>
      <c r="E119" s="31"/>
      <c r="F119" s="8" t="s">
        <v>7</v>
      </c>
      <c r="G119" s="25"/>
    </row>
    <row r="120" spans="2:7" ht="15.75">
      <c r="B120" s="24">
        <v>8</v>
      </c>
      <c r="C120" s="26" t="s">
        <v>22</v>
      </c>
      <c r="D120" s="9" t="s">
        <v>23</v>
      </c>
      <c r="E120" s="31"/>
      <c r="F120" s="8" t="s">
        <v>7</v>
      </c>
      <c r="G120" s="25"/>
    </row>
    <row r="121" spans="2:7" ht="38.25">
      <c r="B121" s="24">
        <v>9</v>
      </c>
      <c r="C121" s="47" t="s">
        <v>89</v>
      </c>
      <c r="D121" s="9" t="s">
        <v>25</v>
      </c>
      <c r="E121" s="39">
        <f>E119-E120</f>
        <v>0</v>
      </c>
      <c r="F121" s="8" t="s">
        <v>7</v>
      </c>
      <c r="G121" s="8"/>
    </row>
    <row r="122" spans="2:7" ht="12.75">
      <c r="B122" s="72" t="s">
        <v>8</v>
      </c>
      <c r="C122" s="72"/>
      <c r="D122" s="72"/>
      <c r="E122" s="72"/>
      <c r="F122" s="72"/>
      <c r="G122" s="7" t="s">
        <v>83</v>
      </c>
    </row>
    <row r="123" spans="2:7" ht="12.75" customHeight="1">
      <c r="B123" s="74">
        <v>10</v>
      </c>
      <c r="C123" s="73" t="s">
        <v>9</v>
      </c>
      <c r="D123" s="10" t="s">
        <v>10</v>
      </c>
      <c r="E123" s="25" t="s">
        <v>62</v>
      </c>
      <c r="F123" s="23" t="s">
        <v>7</v>
      </c>
      <c r="G123" s="25"/>
    </row>
    <row r="124" spans="2:7" ht="12.75">
      <c r="B124" s="74"/>
      <c r="C124" s="73"/>
      <c r="D124" s="10" t="s">
        <v>11</v>
      </c>
      <c r="E124" s="25" t="s">
        <v>62</v>
      </c>
      <c r="F124" s="23" t="s">
        <v>7</v>
      </c>
      <c r="G124" s="25"/>
    </row>
    <row r="125" spans="2:7" ht="15.75">
      <c r="B125" s="74"/>
      <c r="C125" s="73"/>
      <c r="D125" s="10" t="s">
        <v>14</v>
      </c>
      <c r="E125" s="25"/>
      <c r="F125" s="23" t="s">
        <v>4</v>
      </c>
      <c r="G125" s="25"/>
    </row>
    <row r="126" spans="2:7" ht="15.75">
      <c r="B126" s="32">
        <v>11</v>
      </c>
      <c r="C126" s="29" t="s">
        <v>12</v>
      </c>
      <c r="D126" s="36" t="s">
        <v>15</v>
      </c>
      <c r="E126" s="25"/>
      <c r="F126" s="33" t="s">
        <v>7</v>
      </c>
      <c r="G126" s="25"/>
    </row>
    <row r="127" spans="2:7" ht="25.5">
      <c r="B127" s="32">
        <v>12</v>
      </c>
      <c r="C127" s="29" t="s">
        <v>27</v>
      </c>
      <c r="D127" s="36" t="s">
        <v>16</v>
      </c>
      <c r="E127" s="25"/>
      <c r="F127" s="55" t="s">
        <v>51</v>
      </c>
      <c r="G127" s="25"/>
    </row>
    <row r="128" spans="2:7" ht="15.75">
      <c r="B128" s="22">
        <v>13</v>
      </c>
      <c r="C128" s="26" t="s">
        <v>13</v>
      </c>
      <c r="D128" s="10" t="s">
        <v>17</v>
      </c>
      <c r="E128" s="25"/>
      <c r="F128" s="23" t="s">
        <v>7</v>
      </c>
      <c r="G128" s="25"/>
    </row>
    <row r="129" spans="2:7" ht="25.5">
      <c r="B129" s="22">
        <v>14</v>
      </c>
      <c r="C129" s="26" t="s">
        <v>26</v>
      </c>
      <c r="D129" s="10" t="s">
        <v>18</v>
      </c>
      <c r="E129" s="25"/>
      <c r="F129" s="55" t="s">
        <v>51</v>
      </c>
      <c r="G129" s="25"/>
    </row>
    <row r="130" spans="2:7" ht="63.75">
      <c r="B130" s="22">
        <v>15</v>
      </c>
      <c r="C130" s="53" t="s">
        <v>78</v>
      </c>
      <c r="D130" s="10" t="s">
        <v>19</v>
      </c>
      <c r="E130" s="25"/>
      <c r="F130" s="23" t="s">
        <v>0</v>
      </c>
      <c r="G130" s="25"/>
    </row>
    <row r="131" spans="2:7" ht="31.5">
      <c r="B131" s="22">
        <v>16</v>
      </c>
      <c r="C131" s="53" t="s">
        <v>56</v>
      </c>
      <c r="D131" s="2" t="s">
        <v>82</v>
      </c>
      <c r="E131" s="37">
        <f>E125*((E126*E127)+(E128*E129))</f>
        <v>0</v>
      </c>
      <c r="F131" s="23" t="s">
        <v>0</v>
      </c>
      <c r="G131" s="23"/>
    </row>
    <row r="132" spans="2:7" ht="12.75">
      <c r="B132" s="75" t="s">
        <v>42</v>
      </c>
      <c r="C132" s="72"/>
      <c r="D132" s="72"/>
      <c r="E132" s="72"/>
      <c r="F132" s="72"/>
      <c r="G132" s="7" t="s">
        <v>83</v>
      </c>
    </row>
    <row r="133" spans="2:7" ht="38.25">
      <c r="B133" s="32">
        <v>20</v>
      </c>
      <c r="C133" s="1" t="s">
        <v>58</v>
      </c>
      <c r="D133" s="46" t="s">
        <v>21</v>
      </c>
      <c r="E133" s="25"/>
      <c r="F133" s="33" t="s">
        <v>7</v>
      </c>
      <c r="G133" s="25"/>
    </row>
    <row r="134" spans="2:7" ht="31.5">
      <c r="B134" s="32">
        <f aca="true" t="shared" si="4" ref="B134:B140">B133+1</f>
        <v>21</v>
      </c>
      <c r="C134" s="1" t="s">
        <v>59</v>
      </c>
      <c r="D134" s="46" t="s">
        <v>46</v>
      </c>
      <c r="E134" s="37">
        <f>E125*E133*E127</f>
        <v>0</v>
      </c>
      <c r="F134" s="23" t="s">
        <v>0</v>
      </c>
      <c r="G134" s="23"/>
    </row>
    <row r="135" spans="2:7" ht="78.75">
      <c r="B135" s="32">
        <f t="shared" si="4"/>
        <v>22</v>
      </c>
      <c r="C135" s="56" t="s">
        <v>60</v>
      </c>
      <c r="D135" s="2" t="s">
        <v>45</v>
      </c>
      <c r="E135" s="25"/>
      <c r="F135" s="33" t="s">
        <v>7</v>
      </c>
      <c r="G135" s="25"/>
    </row>
    <row r="136" spans="2:7" ht="31.5">
      <c r="B136" s="32">
        <f t="shared" si="4"/>
        <v>23</v>
      </c>
      <c r="C136" s="1" t="s">
        <v>50</v>
      </c>
      <c r="D136" s="46" t="s">
        <v>44</v>
      </c>
      <c r="E136" s="37">
        <f>E125*E135*E129</f>
        <v>0</v>
      </c>
      <c r="F136" s="23" t="s">
        <v>0</v>
      </c>
      <c r="G136" s="33"/>
    </row>
    <row r="137" spans="2:7" ht="31.5">
      <c r="B137" s="32">
        <f t="shared" si="4"/>
        <v>24</v>
      </c>
      <c r="C137" s="1" t="s">
        <v>93</v>
      </c>
      <c r="D137" s="2" t="s">
        <v>43</v>
      </c>
      <c r="E137" s="37">
        <f>E125*E118*6/12</f>
        <v>0</v>
      </c>
      <c r="F137" s="23" t="s">
        <v>0</v>
      </c>
      <c r="G137" s="55"/>
    </row>
    <row r="138" spans="2:7" ht="31.5">
      <c r="B138" s="57">
        <f t="shared" si="4"/>
        <v>25</v>
      </c>
      <c r="C138" s="1" t="s">
        <v>92</v>
      </c>
      <c r="D138" s="58" t="s">
        <v>49</v>
      </c>
      <c r="E138" s="38">
        <f>0.5*(E131-E136-E134)</f>
        <v>0</v>
      </c>
      <c r="F138" s="8" t="s">
        <v>0</v>
      </c>
      <c r="G138" s="23"/>
    </row>
    <row r="139" spans="2:7" ht="31.5">
      <c r="B139" s="32">
        <f t="shared" si="4"/>
        <v>26</v>
      </c>
      <c r="C139" s="1" t="s">
        <v>52</v>
      </c>
      <c r="D139" s="2" t="s">
        <v>41</v>
      </c>
      <c r="E139" s="37">
        <f>E137+E136+E134+E138+E130</f>
        <v>0</v>
      </c>
      <c r="F139" s="23" t="s">
        <v>0</v>
      </c>
      <c r="G139" s="55"/>
    </row>
    <row r="140" spans="2:7" ht="15.75">
      <c r="B140" s="32">
        <f t="shared" si="4"/>
        <v>27</v>
      </c>
      <c r="C140" s="45" t="s">
        <v>57</v>
      </c>
      <c r="D140" s="2" t="s">
        <v>41</v>
      </c>
      <c r="E140" s="37">
        <f>E139*7.48</f>
        <v>0</v>
      </c>
      <c r="F140" s="3" t="s">
        <v>40</v>
      </c>
      <c r="G140" s="23"/>
    </row>
    <row r="141" ht="15" customHeight="1"/>
    <row r="142" ht="12.75"/>
    <row r="143" spans="2:7" ht="15.75">
      <c r="B143" s="19" t="s">
        <v>72</v>
      </c>
      <c r="G143" s="7" t="s">
        <v>83</v>
      </c>
    </row>
    <row r="144" spans="2:7" ht="25.5">
      <c r="B144" s="22">
        <v>6</v>
      </c>
      <c r="C144" s="47" t="s">
        <v>88</v>
      </c>
      <c r="D144" s="10" t="s">
        <v>5</v>
      </c>
      <c r="E144" s="25"/>
      <c r="F144" s="23" t="s">
        <v>6</v>
      </c>
      <c r="G144" s="25"/>
    </row>
    <row r="145" spans="2:7" ht="38.25">
      <c r="B145" s="24">
        <v>7</v>
      </c>
      <c r="C145" s="26" t="s">
        <v>39</v>
      </c>
      <c r="D145" s="9" t="s">
        <v>24</v>
      </c>
      <c r="E145" s="31"/>
      <c r="F145" s="8" t="s">
        <v>7</v>
      </c>
      <c r="G145" s="25"/>
    </row>
    <row r="146" spans="2:7" ht="15.75">
      <c r="B146" s="24">
        <v>8</v>
      </c>
      <c r="C146" s="26" t="s">
        <v>22</v>
      </c>
      <c r="D146" s="9" t="s">
        <v>23</v>
      </c>
      <c r="E146" s="31"/>
      <c r="F146" s="8" t="s">
        <v>7</v>
      </c>
      <c r="G146" s="25"/>
    </row>
    <row r="147" spans="2:7" ht="38.25">
      <c r="B147" s="24">
        <v>9</v>
      </c>
      <c r="C147" s="47" t="s">
        <v>89</v>
      </c>
      <c r="D147" s="9" t="s">
        <v>25</v>
      </c>
      <c r="E147" s="39">
        <f>E145-E146</f>
        <v>0</v>
      </c>
      <c r="F147" s="8" t="s">
        <v>7</v>
      </c>
      <c r="G147" s="8"/>
    </row>
    <row r="148" spans="2:7" ht="12.75">
      <c r="B148" s="72" t="s">
        <v>8</v>
      </c>
      <c r="C148" s="72"/>
      <c r="D148" s="72"/>
      <c r="E148" s="72"/>
      <c r="F148" s="72"/>
      <c r="G148" s="7" t="s">
        <v>83</v>
      </c>
    </row>
    <row r="149" spans="2:7" ht="12.75" customHeight="1">
      <c r="B149" s="74">
        <v>10</v>
      </c>
      <c r="C149" s="73" t="s">
        <v>9</v>
      </c>
      <c r="D149" s="10" t="s">
        <v>10</v>
      </c>
      <c r="E149" s="18"/>
      <c r="F149" s="23" t="s">
        <v>7</v>
      </c>
      <c r="G149" s="25"/>
    </row>
    <row r="150" spans="2:7" ht="12.75">
      <c r="B150" s="74"/>
      <c r="C150" s="73"/>
      <c r="D150" s="10" t="s">
        <v>11</v>
      </c>
      <c r="E150" s="18"/>
      <c r="F150" s="23" t="s">
        <v>7</v>
      </c>
      <c r="G150" s="25"/>
    </row>
    <row r="151" spans="2:7" ht="15.75">
      <c r="B151" s="74"/>
      <c r="C151" s="73"/>
      <c r="D151" s="10" t="s">
        <v>14</v>
      </c>
      <c r="E151" s="18"/>
      <c r="F151" s="23" t="s">
        <v>4</v>
      </c>
      <c r="G151" s="25"/>
    </row>
    <row r="152" spans="2:7" ht="15.75">
      <c r="B152" s="32">
        <v>11</v>
      </c>
      <c r="C152" s="29" t="s">
        <v>12</v>
      </c>
      <c r="D152" s="36" t="s">
        <v>15</v>
      </c>
      <c r="E152" s="27"/>
      <c r="F152" s="33" t="s">
        <v>7</v>
      </c>
      <c r="G152" s="25"/>
    </row>
    <row r="153" spans="2:7" ht="25.5">
      <c r="B153" s="32">
        <v>12</v>
      </c>
      <c r="C153" s="29" t="s">
        <v>27</v>
      </c>
      <c r="D153" s="36" t="s">
        <v>16</v>
      </c>
      <c r="E153" s="25"/>
      <c r="F153" s="55" t="s">
        <v>51</v>
      </c>
      <c r="G153" s="25"/>
    </row>
    <row r="154" spans="2:7" ht="15.75">
      <c r="B154" s="22">
        <v>13</v>
      </c>
      <c r="C154" s="26" t="s">
        <v>13</v>
      </c>
      <c r="D154" s="10" t="s">
        <v>17</v>
      </c>
      <c r="E154" s="27"/>
      <c r="F154" s="23" t="s">
        <v>7</v>
      </c>
      <c r="G154" s="25"/>
    </row>
    <row r="155" spans="2:7" ht="25.5">
      <c r="B155" s="22">
        <v>14</v>
      </c>
      <c r="C155" s="26" t="s">
        <v>26</v>
      </c>
      <c r="D155" s="10" t="s">
        <v>18</v>
      </c>
      <c r="E155" s="25"/>
      <c r="F155" s="55" t="s">
        <v>51</v>
      </c>
      <c r="G155" s="25"/>
    </row>
    <row r="156" spans="2:7" ht="63.75">
      <c r="B156" s="22">
        <v>15</v>
      </c>
      <c r="C156" s="53" t="s">
        <v>78</v>
      </c>
      <c r="D156" s="10" t="s">
        <v>19</v>
      </c>
      <c r="E156" s="18"/>
      <c r="F156" s="23" t="s">
        <v>0</v>
      </c>
      <c r="G156" s="25"/>
    </row>
    <row r="157" spans="2:7" ht="31.5">
      <c r="B157" s="22">
        <v>16</v>
      </c>
      <c r="C157" s="53" t="s">
        <v>56</v>
      </c>
      <c r="D157" s="2" t="s">
        <v>82</v>
      </c>
      <c r="E157" s="37">
        <f>E151*((E152*E153)+(E154*E155))</f>
        <v>0</v>
      </c>
      <c r="F157" s="23" t="s">
        <v>0</v>
      </c>
      <c r="G157" s="23"/>
    </row>
    <row r="158" spans="2:7" ht="12.75">
      <c r="B158" s="75" t="s">
        <v>42</v>
      </c>
      <c r="C158" s="72"/>
      <c r="D158" s="72"/>
      <c r="E158" s="72"/>
      <c r="F158" s="72"/>
      <c r="G158" s="7" t="s">
        <v>83</v>
      </c>
    </row>
    <row r="159" spans="2:7" ht="38.25">
      <c r="B159" s="32">
        <v>20</v>
      </c>
      <c r="C159" s="1" t="s">
        <v>58</v>
      </c>
      <c r="D159" s="46" t="s">
        <v>21</v>
      </c>
      <c r="E159" s="25"/>
      <c r="F159" s="33" t="s">
        <v>7</v>
      </c>
      <c r="G159" s="25"/>
    </row>
    <row r="160" spans="2:7" ht="31.5">
      <c r="B160" s="32">
        <f aca="true" t="shared" si="5" ref="B160:B166">B159+1</f>
        <v>21</v>
      </c>
      <c r="C160" s="1" t="s">
        <v>59</v>
      </c>
      <c r="D160" s="46" t="s">
        <v>46</v>
      </c>
      <c r="E160" s="37">
        <f>E151*E159*E153</f>
        <v>0</v>
      </c>
      <c r="F160" s="23" t="s">
        <v>0</v>
      </c>
      <c r="G160" s="23"/>
    </row>
    <row r="161" spans="2:7" ht="78.75">
      <c r="B161" s="32">
        <f t="shared" si="5"/>
        <v>22</v>
      </c>
      <c r="C161" s="56" t="s">
        <v>60</v>
      </c>
      <c r="D161" s="2" t="s">
        <v>45</v>
      </c>
      <c r="E161" s="25"/>
      <c r="F161" s="33" t="s">
        <v>7</v>
      </c>
      <c r="G161" s="25"/>
    </row>
    <row r="162" spans="2:7" ht="31.5">
      <c r="B162" s="32">
        <f t="shared" si="5"/>
        <v>23</v>
      </c>
      <c r="C162" s="1" t="s">
        <v>50</v>
      </c>
      <c r="D162" s="46" t="s">
        <v>44</v>
      </c>
      <c r="E162" s="37">
        <f>E151*E161*E155</f>
        <v>0</v>
      </c>
      <c r="F162" s="23" t="s">
        <v>0</v>
      </c>
      <c r="G162" s="33"/>
    </row>
    <row r="163" spans="2:7" ht="31.5">
      <c r="B163" s="32">
        <f t="shared" si="5"/>
        <v>24</v>
      </c>
      <c r="C163" s="1" t="s">
        <v>93</v>
      </c>
      <c r="D163" s="2" t="s">
        <v>43</v>
      </c>
      <c r="E163" s="37">
        <f>E151*E144*6/12</f>
        <v>0</v>
      </c>
      <c r="F163" s="23" t="s">
        <v>0</v>
      </c>
      <c r="G163" s="55"/>
    </row>
    <row r="164" spans="2:7" ht="31.5">
      <c r="B164" s="57">
        <f t="shared" si="5"/>
        <v>25</v>
      </c>
      <c r="C164" s="1" t="s">
        <v>92</v>
      </c>
      <c r="D164" s="58" t="s">
        <v>49</v>
      </c>
      <c r="E164" s="38">
        <f>0.5*(E157-E162-E160)</f>
        <v>0</v>
      </c>
      <c r="F164" s="8" t="s">
        <v>0</v>
      </c>
      <c r="G164" s="23"/>
    </row>
    <row r="165" spans="2:7" ht="31.5">
      <c r="B165" s="32">
        <f t="shared" si="5"/>
        <v>26</v>
      </c>
      <c r="C165" s="1" t="s">
        <v>52</v>
      </c>
      <c r="D165" s="2" t="s">
        <v>41</v>
      </c>
      <c r="E165" s="37">
        <f>E163+E162+E160+E164+E156</f>
        <v>0</v>
      </c>
      <c r="F165" s="23" t="s">
        <v>0</v>
      </c>
      <c r="G165" s="55"/>
    </row>
    <row r="166" spans="2:7" ht="15.75">
      <c r="B166" s="32">
        <f t="shared" si="5"/>
        <v>27</v>
      </c>
      <c r="C166" s="45" t="s">
        <v>57</v>
      </c>
      <c r="D166" s="2" t="s">
        <v>41</v>
      </c>
      <c r="E166" s="37">
        <f>E165*7.48</f>
        <v>0</v>
      </c>
      <c r="F166" s="3" t="s">
        <v>40</v>
      </c>
      <c r="G166" s="23"/>
    </row>
    <row r="167" ht="12.75"/>
    <row r="168" ht="12.75"/>
    <row r="169" spans="2:7" ht="15.75">
      <c r="B169" s="19" t="s">
        <v>73</v>
      </c>
      <c r="G169" s="7" t="s">
        <v>83</v>
      </c>
    </row>
    <row r="170" spans="2:7" ht="25.5">
      <c r="B170" s="22">
        <v>6</v>
      </c>
      <c r="C170" s="47" t="s">
        <v>88</v>
      </c>
      <c r="D170" s="10" t="s">
        <v>5</v>
      </c>
      <c r="E170" s="25"/>
      <c r="F170" s="23" t="s">
        <v>6</v>
      </c>
      <c r="G170" s="25"/>
    </row>
    <row r="171" spans="2:7" ht="38.25">
      <c r="B171" s="24">
        <v>7</v>
      </c>
      <c r="C171" s="26" t="s">
        <v>39</v>
      </c>
      <c r="D171" s="9" t="s">
        <v>24</v>
      </c>
      <c r="E171" s="31"/>
      <c r="F171" s="8" t="s">
        <v>7</v>
      </c>
      <c r="G171" s="25"/>
    </row>
    <row r="172" spans="2:7" ht="15.75">
      <c r="B172" s="24">
        <v>8</v>
      </c>
      <c r="C172" s="26" t="s">
        <v>22</v>
      </c>
      <c r="D172" s="9" t="s">
        <v>23</v>
      </c>
      <c r="E172" s="31"/>
      <c r="F172" s="8" t="s">
        <v>7</v>
      </c>
      <c r="G172" s="25"/>
    </row>
    <row r="173" spans="2:7" ht="38.25">
      <c r="B173" s="24">
        <v>9</v>
      </c>
      <c r="C173" s="47" t="s">
        <v>89</v>
      </c>
      <c r="D173" s="9" t="s">
        <v>25</v>
      </c>
      <c r="E173" s="39">
        <f>E171-E172</f>
        <v>0</v>
      </c>
      <c r="F173" s="8" t="s">
        <v>7</v>
      </c>
      <c r="G173" s="8"/>
    </row>
    <row r="174" spans="2:7" ht="12.75">
      <c r="B174" s="72" t="s">
        <v>8</v>
      </c>
      <c r="C174" s="72"/>
      <c r="D174" s="72"/>
      <c r="E174" s="72"/>
      <c r="F174" s="72"/>
      <c r="G174" s="7" t="s">
        <v>83</v>
      </c>
    </row>
    <row r="175" spans="2:7" ht="12.75" customHeight="1">
      <c r="B175" s="74">
        <v>10</v>
      </c>
      <c r="C175" s="73" t="s">
        <v>9</v>
      </c>
      <c r="D175" s="10" t="s">
        <v>10</v>
      </c>
      <c r="E175" s="18"/>
      <c r="F175" s="23" t="s">
        <v>7</v>
      </c>
      <c r="G175" s="25"/>
    </row>
    <row r="176" spans="2:7" ht="12.75">
      <c r="B176" s="74"/>
      <c r="C176" s="73"/>
      <c r="D176" s="10" t="s">
        <v>11</v>
      </c>
      <c r="E176" s="18"/>
      <c r="F176" s="23" t="s">
        <v>7</v>
      </c>
      <c r="G176" s="25"/>
    </row>
    <row r="177" spans="2:7" ht="15.75">
      <c r="B177" s="74"/>
      <c r="C177" s="73"/>
      <c r="D177" s="10" t="s">
        <v>14</v>
      </c>
      <c r="E177" s="18"/>
      <c r="F177" s="23" t="s">
        <v>4</v>
      </c>
      <c r="G177" s="25"/>
    </row>
    <row r="178" spans="2:7" ht="15.75">
      <c r="B178" s="32">
        <v>11</v>
      </c>
      <c r="C178" s="29" t="s">
        <v>12</v>
      </c>
      <c r="D178" s="36" t="s">
        <v>15</v>
      </c>
      <c r="E178" s="27"/>
      <c r="F178" s="33" t="s">
        <v>7</v>
      </c>
      <c r="G178" s="25"/>
    </row>
    <row r="179" spans="2:7" ht="25.5">
      <c r="B179" s="32">
        <v>12</v>
      </c>
      <c r="C179" s="29" t="s">
        <v>27</v>
      </c>
      <c r="D179" s="36" t="s">
        <v>16</v>
      </c>
      <c r="E179" s="25"/>
      <c r="F179" s="55" t="s">
        <v>51</v>
      </c>
      <c r="G179" s="25"/>
    </row>
    <row r="180" spans="2:7" ht="15.75">
      <c r="B180" s="22">
        <v>13</v>
      </c>
      <c r="C180" s="26" t="s">
        <v>13</v>
      </c>
      <c r="D180" s="10" t="s">
        <v>17</v>
      </c>
      <c r="E180" s="27"/>
      <c r="F180" s="23" t="s">
        <v>7</v>
      </c>
      <c r="G180" s="25"/>
    </row>
    <row r="181" spans="2:7" ht="25.5">
      <c r="B181" s="22">
        <v>14</v>
      </c>
      <c r="C181" s="26" t="s">
        <v>26</v>
      </c>
      <c r="D181" s="10" t="s">
        <v>18</v>
      </c>
      <c r="E181" s="25"/>
      <c r="F181" s="55" t="s">
        <v>51</v>
      </c>
      <c r="G181" s="25"/>
    </row>
    <row r="182" spans="2:7" ht="63.75">
      <c r="B182" s="22">
        <v>15</v>
      </c>
      <c r="C182" s="53" t="s">
        <v>78</v>
      </c>
      <c r="D182" s="10" t="s">
        <v>19</v>
      </c>
      <c r="E182" s="18"/>
      <c r="F182" s="23" t="s">
        <v>0</v>
      </c>
      <c r="G182" s="25"/>
    </row>
    <row r="183" spans="2:7" ht="31.5">
      <c r="B183" s="22">
        <v>16</v>
      </c>
      <c r="C183" s="53" t="s">
        <v>56</v>
      </c>
      <c r="D183" s="2" t="s">
        <v>82</v>
      </c>
      <c r="E183" s="37">
        <f>E177*((E178*E179)+(E180*E181))</f>
        <v>0</v>
      </c>
      <c r="F183" s="23" t="s">
        <v>0</v>
      </c>
      <c r="G183" s="23"/>
    </row>
    <row r="184" spans="2:7" ht="12.75">
      <c r="B184" s="75" t="s">
        <v>42</v>
      </c>
      <c r="C184" s="72"/>
      <c r="D184" s="72"/>
      <c r="E184" s="72"/>
      <c r="F184" s="72"/>
      <c r="G184" s="7" t="s">
        <v>83</v>
      </c>
    </row>
    <row r="185" spans="2:7" ht="38.25">
      <c r="B185" s="32">
        <v>20</v>
      </c>
      <c r="C185" s="1" t="s">
        <v>58</v>
      </c>
      <c r="D185" s="46" t="s">
        <v>21</v>
      </c>
      <c r="E185" s="25"/>
      <c r="F185" s="33" t="s">
        <v>7</v>
      </c>
      <c r="G185" s="25"/>
    </row>
    <row r="186" spans="2:7" ht="31.5">
      <c r="B186" s="32">
        <f aca="true" t="shared" si="6" ref="B186:B192">B185+1</f>
        <v>21</v>
      </c>
      <c r="C186" s="1" t="s">
        <v>59</v>
      </c>
      <c r="D186" s="46" t="s">
        <v>46</v>
      </c>
      <c r="E186" s="37">
        <f>E177*E185*E179</f>
        <v>0</v>
      </c>
      <c r="F186" s="23" t="s">
        <v>0</v>
      </c>
      <c r="G186" s="23"/>
    </row>
    <row r="187" spans="2:7" ht="78.75">
      <c r="B187" s="32">
        <f t="shared" si="6"/>
        <v>22</v>
      </c>
      <c r="C187" s="56" t="s">
        <v>60</v>
      </c>
      <c r="D187" s="2" t="s">
        <v>45</v>
      </c>
      <c r="E187" s="25"/>
      <c r="F187" s="33" t="s">
        <v>7</v>
      </c>
      <c r="G187" s="25"/>
    </row>
    <row r="188" spans="2:7" ht="31.5">
      <c r="B188" s="32">
        <f t="shared" si="6"/>
        <v>23</v>
      </c>
      <c r="C188" s="1" t="s">
        <v>50</v>
      </c>
      <c r="D188" s="46" t="s">
        <v>44</v>
      </c>
      <c r="E188" s="37">
        <f>E177*E187*E181</f>
        <v>0</v>
      </c>
      <c r="F188" s="23" t="s">
        <v>0</v>
      </c>
      <c r="G188" s="33"/>
    </row>
    <row r="189" spans="2:7" ht="31.5">
      <c r="B189" s="32">
        <f t="shared" si="6"/>
        <v>24</v>
      </c>
      <c r="C189" s="1" t="s">
        <v>93</v>
      </c>
      <c r="D189" s="2" t="s">
        <v>43</v>
      </c>
      <c r="E189" s="37">
        <f>E177*E170*6/12</f>
        <v>0</v>
      </c>
      <c r="F189" s="23" t="s">
        <v>0</v>
      </c>
      <c r="G189" s="55"/>
    </row>
    <row r="190" spans="2:7" ht="31.5">
      <c r="B190" s="57">
        <f t="shared" si="6"/>
        <v>25</v>
      </c>
      <c r="C190" s="1" t="s">
        <v>92</v>
      </c>
      <c r="D190" s="58" t="s">
        <v>49</v>
      </c>
      <c r="E190" s="38">
        <f>0.5*(E183-E188-E186)</f>
        <v>0</v>
      </c>
      <c r="F190" s="8" t="s">
        <v>0</v>
      </c>
      <c r="G190" s="23"/>
    </row>
    <row r="191" spans="2:7" ht="31.5">
      <c r="B191" s="32">
        <f t="shared" si="6"/>
        <v>26</v>
      </c>
      <c r="C191" s="1" t="s">
        <v>52</v>
      </c>
      <c r="D191" s="2" t="s">
        <v>41</v>
      </c>
      <c r="E191" s="37">
        <f>E189+E188+E186+E190+E182</f>
        <v>0</v>
      </c>
      <c r="F191" s="23" t="s">
        <v>0</v>
      </c>
      <c r="G191" s="55"/>
    </row>
    <row r="192" spans="2:7" ht="15.75">
      <c r="B192" s="32">
        <f t="shared" si="6"/>
        <v>27</v>
      </c>
      <c r="C192" s="45" t="s">
        <v>57</v>
      </c>
      <c r="D192" s="2" t="s">
        <v>41</v>
      </c>
      <c r="E192" s="37">
        <f>E191*7.48</f>
        <v>0</v>
      </c>
      <c r="F192" s="3" t="s">
        <v>40</v>
      </c>
      <c r="G192" s="23"/>
    </row>
    <row r="193" ht="12.75"/>
    <row r="194" ht="12.75"/>
    <row r="195" spans="2:7" ht="15.75">
      <c r="B195" s="19" t="s">
        <v>74</v>
      </c>
      <c r="G195" s="7" t="s">
        <v>83</v>
      </c>
    </row>
    <row r="196" spans="2:7" ht="25.5">
      <c r="B196" s="22">
        <v>6</v>
      </c>
      <c r="C196" s="47" t="s">
        <v>88</v>
      </c>
      <c r="D196" s="10" t="s">
        <v>5</v>
      </c>
      <c r="E196" s="25"/>
      <c r="F196" s="23" t="s">
        <v>6</v>
      </c>
      <c r="G196" s="25"/>
    </row>
    <row r="197" spans="2:7" ht="38.25">
      <c r="B197" s="24">
        <v>7</v>
      </c>
      <c r="C197" s="26" t="s">
        <v>39</v>
      </c>
      <c r="D197" s="9" t="s">
        <v>24</v>
      </c>
      <c r="E197" s="31"/>
      <c r="F197" s="8" t="s">
        <v>7</v>
      </c>
      <c r="G197" s="25"/>
    </row>
    <row r="198" spans="2:7" ht="15.75">
      <c r="B198" s="24">
        <v>8</v>
      </c>
      <c r="C198" s="26" t="s">
        <v>22</v>
      </c>
      <c r="D198" s="9" t="s">
        <v>23</v>
      </c>
      <c r="E198" s="31"/>
      <c r="F198" s="8" t="s">
        <v>7</v>
      </c>
      <c r="G198" s="25"/>
    </row>
    <row r="199" spans="2:7" ht="38.25">
      <c r="B199" s="24">
        <v>9</v>
      </c>
      <c r="C199" s="47" t="s">
        <v>89</v>
      </c>
      <c r="D199" s="9" t="s">
        <v>25</v>
      </c>
      <c r="E199" s="39">
        <f>E197-E198</f>
        <v>0</v>
      </c>
      <c r="F199" s="8" t="s">
        <v>7</v>
      </c>
      <c r="G199" s="8"/>
    </row>
    <row r="200" spans="2:7" ht="12.75">
      <c r="B200" s="72" t="s">
        <v>8</v>
      </c>
      <c r="C200" s="72"/>
      <c r="D200" s="72"/>
      <c r="E200" s="72"/>
      <c r="F200" s="72"/>
      <c r="G200" s="7" t="s">
        <v>83</v>
      </c>
    </row>
    <row r="201" spans="2:7" ht="12.75" customHeight="1">
      <c r="B201" s="74">
        <v>10</v>
      </c>
      <c r="C201" s="73" t="s">
        <v>9</v>
      </c>
      <c r="D201" s="10" t="s">
        <v>10</v>
      </c>
      <c r="E201" s="18"/>
      <c r="F201" s="23" t="s">
        <v>7</v>
      </c>
      <c r="G201" s="25"/>
    </row>
    <row r="202" spans="2:7" ht="12.75">
      <c r="B202" s="74"/>
      <c r="C202" s="73"/>
      <c r="D202" s="10" t="s">
        <v>11</v>
      </c>
      <c r="E202" s="18"/>
      <c r="F202" s="23" t="s">
        <v>7</v>
      </c>
      <c r="G202" s="25"/>
    </row>
    <row r="203" spans="2:7" ht="15.75">
      <c r="B203" s="74"/>
      <c r="C203" s="73"/>
      <c r="D203" s="10" t="s">
        <v>14</v>
      </c>
      <c r="E203" s="18"/>
      <c r="F203" s="23" t="s">
        <v>4</v>
      </c>
      <c r="G203" s="25"/>
    </row>
    <row r="204" spans="2:7" ht="15.75">
      <c r="B204" s="32">
        <v>11</v>
      </c>
      <c r="C204" s="29" t="s">
        <v>12</v>
      </c>
      <c r="D204" s="36" t="s">
        <v>15</v>
      </c>
      <c r="E204" s="27"/>
      <c r="F204" s="33" t="s">
        <v>7</v>
      </c>
      <c r="G204" s="25"/>
    </row>
    <row r="205" spans="2:7" ht="25.5">
      <c r="B205" s="32">
        <v>12</v>
      </c>
      <c r="C205" s="29" t="s">
        <v>27</v>
      </c>
      <c r="D205" s="36" t="s">
        <v>16</v>
      </c>
      <c r="E205" s="25"/>
      <c r="F205" s="55" t="s">
        <v>51</v>
      </c>
      <c r="G205" s="25"/>
    </row>
    <row r="206" spans="2:7" ht="15.75">
      <c r="B206" s="22">
        <v>13</v>
      </c>
      <c r="C206" s="26" t="s">
        <v>13</v>
      </c>
      <c r="D206" s="10" t="s">
        <v>17</v>
      </c>
      <c r="E206" s="27"/>
      <c r="F206" s="23" t="s">
        <v>7</v>
      </c>
      <c r="G206" s="25"/>
    </row>
    <row r="207" spans="2:7" ht="25.5">
      <c r="B207" s="22">
        <v>14</v>
      </c>
      <c r="C207" s="26" t="s">
        <v>26</v>
      </c>
      <c r="D207" s="10" t="s">
        <v>18</v>
      </c>
      <c r="E207" s="25"/>
      <c r="F207" s="55" t="s">
        <v>51</v>
      </c>
      <c r="G207" s="25"/>
    </row>
    <row r="208" spans="2:7" ht="63.75">
      <c r="B208" s="22">
        <v>15</v>
      </c>
      <c r="C208" s="53" t="s">
        <v>78</v>
      </c>
      <c r="D208" s="10" t="s">
        <v>19</v>
      </c>
      <c r="E208" s="18"/>
      <c r="F208" s="23" t="s">
        <v>0</v>
      </c>
      <c r="G208" s="25"/>
    </row>
    <row r="209" spans="2:7" ht="31.5">
      <c r="B209" s="22">
        <v>16</v>
      </c>
      <c r="C209" s="53" t="s">
        <v>56</v>
      </c>
      <c r="D209" s="2" t="s">
        <v>82</v>
      </c>
      <c r="E209" s="37">
        <f>E203*((E204*E205)+(E206*E207))</f>
        <v>0</v>
      </c>
      <c r="F209" s="23" t="s">
        <v>0</v>
      </c>
      <c r="G209" s="23"/>
    </row>
    <row r="210" spans="2:7" ht="12.75">
      <c r="B210" s="75" t="s">
        <v>42</v>
      </c>
      <c r="C210" s="72"/>
      <c r="D210" s="72"/>
      <c r="E210" s="72"/>
      <c r="F210" s="72"/>
      <c r="G210" s="7" t="s">
        <v>83</v>
      </c>
    </row>
    <row r="211" spans="2:7" ht="38.25">
      <c r="B211" s="32">
        <v>20</v>
      </c>
      <c r="C211" s="1" t="s">
        <v>58</v>
      </c>
      <c r="D211" s="46" t="s">
        <v>21</v>
      </c>
      <c r="E211" s="25"/>
      <c r="F211" s="33" t="s">
        <v>7</v>
      </c>
      <c r="G211" s="25"/>
    </row>
    <row r="212" spans="2:7" ht="31.5">
      <c r="B212" s="32">
        <f aca="true" t="shared" si="7" ref="B212:B218">B211+1</f>
        <v>21</v>
      </c>
      <c r="C212" s="1" t="s">
        <v>59</v>
      </c>
      <c r="D212" s="46" t="s">
        <v>46</v>
      </c>
      <c r="E212" s="37">
        <f>E203*E211*E205</f>
        <v>0</v>
      </c>
      <c r="F212" s="23" t="s">
        <v>0</v>
      </c>
      <c r="G212" s="23"/>
    </row>
    <row r="213" spans="2:7" ht="66.75">
      <c r="B213" s="32">
        <f t="shared" si="7"/>
        <v>22</v>
      </c>
      <c r="C213" s="56" t="s">
        <v>60</v>
      </c>
      <c r="D213" s="2" t="s">
        <v>45</v>
      </c>
      <c r="E213" s="25"/>
      <c r="F213" s="33" t="s">
        <v>7</v>
      </c>
      <c r="G213" s="25"/>
    </row>
    <row r="214" spans="2:7" ht="28.5">
      <c r="B214" s="32">
        <f t="shared" si="7"/>
        <v>23</v>
      </c>
      <c r="C214" s="1" t="s">
        <v>50</v>
      </c>
      <c r="D214" s="46" t="s">
        <v>44</v>
      </c>
      <c r="E214" s="37">
        <f>E203*E213*E207</f>
        <v>0</v>
      </c>
      <c r="F214" s="23" t="s">
        <v>0</v>
      </c>
      <c r="G214" s="33"/>
    </row>
    <row r="215" spans="2:7" ht="15.75">
      <c r="B215" s="32">
        <f t="shared" si="7"/>
        <v>24</v>
      </c>
      <c r="C215" s="1" t="s">
        <v>93</v>
      </c>
      <c r="D215" s="2" t="s">
        <v>43</v>
      </c>
      <c r="E215" s="37">
        <f>E203*E196*6/12</f>
        <v>0</v>
      </c>
      <c r="F215" s="23" t="s">
        <v>0</v>
      </c>
      <c r="G215" s="55"/>
    </row>
    <row r="216" spans="2:7" ht="31.5">
      <c r="B216" s="57">
        <f t="shared" si="7"/>
        <v>25</v>
      </c>
      <c r="C216" s="1" t="s">
        <v>92</v>
      </c>
      <c r="D216" s="58" t="s">
        <v>49</v>
      </c>
      <c r="E216" s="38">
        <f>0.5*(E209-E214-E212)</f>
        <v>0</v>
      </c>
      <c r="F216" s="8" t="s">
        <v>0</v>
      </c>
      <c r="G216" s="23"/>
    </row>
    <row r="217" spans="2:7" ht="28.5">
      <c r="B217" s="32">
        <f t="shared" si="7"/>
        <v>26</v>
      </c>
      <c r="C217" s="1" t="s">
        <v>52</v>
      </c>
      <c r="D217" s="2" t="s">
        <v>41</v>
      </c>
      <c r="E217" s="37">
        <f>E215+E214+E212+E216+E208</f>
        <v>0</v>
      </c>
      <c r="F217" s="23" t="s">
        <v>0</v>
      </c>
      <c r="G217" s="55"/>
    </row>
    <row r="218" spans="2:7" ht="15.75">
      <c r="B218" s="32">
        <f t="shared" si="7"/>
        <v>27</v>
      </c>
      <c r="C218" s="45" t="s">
        <v>57</v>
      </c>
      <c r="D218" s="2" t="s">
        <v>41</v>
      </c>
      <c r="E218" s="37">
        <f>E217*7.48</f>
        <v>0</v>
      </c>
      <c r="F218" s="3" t="s">
        <v>40</v>
      </c>
      <c r="G218" s="23"/>
    </row>
    <row r="219" ht="12.75">
      <c r="B219" s="54" t="s">
        <v>76</v>
      </c>
    </row>
    <row r="220" ht="13.5" thickBot="1"/>
    <row r="221" spans="2:6" ht="17.25" thickBot="1" thickTop="1">
      <c r="B221" s="48" t="s">
        <v>75</v>
      </c>
      <c r="C221" s="49"/>
      <c r="D221" s="50" t="s">
        <v>48</v>
      </c>
      <c r="E221" s="51">
        <f>(E35+E62+E88+E114+E140+E166+E192+E218)</f>
        <v>0</v>
      </c>
      <c r="F221" s="52" t="s">
        <v>40</v>
      </c>
    </row>
    <row r="222" ht="13.5" thickTop="1"/>
    <row r="223" ht="12.75">
      <c r="B223" s="59" t="s">
        <v>64</v>
      </c>
    </row>
  </sheetData>
  <sheetProtection/>
  <mergeCells count="34">
    <mergeCell ref="B175:B177"/>
    <mergeCell ref="B148:F148"/>
    <mergeCell ref="B184:F184"/>
    <mergeCell ref="B200:F200"/>
    <mergeCell ref="B201:B203"/>
    <mergeCell ref="C201:C203"/>
    <mergeCell ref="B210:F210"/>
    <mergeCell ref="B149:B151"/>
    <mergeCell ref="C149:C151"/>
    <mergeCell ref="B158:F158"/>
    <mergeCell ref="B174:F174"/>
    <mergeCell ref="B80:F80"/>
    <mergeCell ref="B96:F96"/>
    <mergeCell ref="B97:B99"/>
    <mergeCell ref="C97:C99"/>
    <mergeCell ref="C175:C177"/>
    <mergeCell ref="B106:F106"/>
    <mergeCell ref="B122:F122"/>
    <mergeCell ref="B123:B125"/>
    <mergeCell ref="C123:C125"/>
    <mergeCell ref="B132:F132"/>
    <mergeCell ref="B45:B47"/>
    <mergeCell ref="C45:C47"/>
    <mergeCell ref="B54:F54"/>
    <mergeCell ref="B70:F70"/>
    <mergeCell ref="B71:B73"/>
    <mergeCell ref="I12:S12"/>
    <mergeCell ref="B12:F12"/>
    <mergeCell ref="C71:C73"/>
    <mergeCell ref="B17:F17"/>
    <mergeCell ref="B18:B20"/>
    <mergeCell ref="C18:C20"/>
    <mergeCell ref="B27:F27"/>
    <mergeCell ref="B44:F44"/>
  </mergeCells>
  <printOptions/>
  <pageMargins left="0.25" right="0.25" top="0.75" bottom="0.75" header="0.3" footer="0.3"/>
  <pageSetup fitToHeight="0" fitToWidth="1" horizontalDpi="600" verticalDpi="600" orientation="portrait" scale="65" r:id="rId4"/>
  <headerFooter alignWithMargins="0">
    <oddFooter>&amp;L&amp;8
MWRDGC:DRC Calculation Worksheet
&amp;Z&amp;F&amp;R&amp;8Page &amp;P</oddFooter>
  </headerFooter>
  <rowBreaks count="7" manualBreakCount="7">
    <brk id="37" max="255" man="1"/>
    <brk id="63" max="255" man="1"/>
    <brk id="89" max="255" man="1"/>
    <brk id="115" max="255" man="1"/>
    <brk id="141" max="255" man="1"/>
    <brk id="167" max="255" man="1"/>
    <brk id="193" max="255" man="1"/>
  </rowBreaks>
  <colBreaks count="1" manualBreakCount="1">
    <brk id="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6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9"/>
  <sheetViews>
    <sheetView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15.140625" style="0" customWidth="1"/>
    <col min="2" max="2" width="11.140625" style="0" customWidth="1"/>
    <col min="3" max="3" width="9.00390625" style="0" customWidth="1"/>
    <col min="5" max="5" width="9.140625" style="0" customWidth="1"/>
    <col min="7" max="7" width="9.140625" style="0" customWidth="1"/>
    <col min="9" max="9" width="9.140625" style="0" customWidth="1"/>
    <col min="11" max="11" width="9.140625" style="0" customWidth="1"/>
  </cols>
  <sheetData>
    <row r="1" spans="1:13" ht="18">
      <c r="A1" s="14" t="s">
        <v>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>
      <c r="A3" t="s">
        <v>1</v>
      </c>
      <c r="B3" s="12">
        <f>'MWRD Ret,Infilt'!B5</f>
        <v>0</v>
      </c>
      <c r="C3" s="12"/>
      <c r="D3" s="15"/>
      <c r="E3" s="34"/>
      <c r="F3" s="13"/>
      <c r="G3" s="13"/>
      <c r="H3" s="13"/>
      <c r="I3" s="13"/>
      <c r="J3" s="13"/>
      <c r="K3" s="13"/>
      <c r="L3" s="13"/>
      <c r="M3" s="13"/>
    </row>
    <row r="4" spans="1:13" ht="12.75" customHeight="1">
      <c r="A4" t="s">
        <v>2</v>
      </c>
      <c r="B4" s="16">
        <f>'MWRD Ret,Infilt'!B6</f>
        <v>0</v>
      </c>
      <c r="C4" s="16"/>
      <c r="D4" s="17"/>
      <c r="E4" s="34"/>
      <c r="F4" s="13"/>
      <c r="G4" s="13"/>
      <c r="H4" s="13"/>
      <c r="I4" s="13"/>
      <c r="J4" s="13"/>
      <c r="K4" s="13"/>
      <c r="L4" s="13"/>
      <c r="M4" s="13"/>
    </row>
    <row r="5" spans="2:13" ht="12.75" customHeight="1">
      <c r="B5" s="11"/>
      <c r="C5" s="11"/>
      <c r="D5" s="34"/>
      <c r="E5" s="34"/>
      <c r="F5" s="13"/>
      <c r="G5" s="13"/>
      <c r="H5" s="13"/>
      <c r="I5" s="13"/>
      <c r="J5" s="13"/>
      <c r="K5" s="13"/>
      <c r="L5" s="13"/>
      <c r="M5" s="13"/>
    </row>
    <row r="6" spans="1:3" ht="12.75">
      <c r="A6" t="s">
        <v>20</v>
      </c>
      <c r="B6" s="7"/>
      <c r="C6" s="7"/>
    </row>
    <row r="7" spans="2:3" ht="12.75">
      <c r="B7" s="7"/>
      <c r="C7" s="7"/>
    </row>
    <row r="8" ht="18">
      <c r="A8" s="14" t="s">
        <v>85</v>
      </c>
    </row>
    <row r="9" spans="1:2" ht="18">
      <c r="A9" s="14"/>
      <c r="B9" s="44" t="s">
        <v>38</v>
      </c>
    </row>
    <row r="11" spans="3:12" ht="24.75" customHeight="1">
      <c r="C11" s="78" t="s">
        <v>28</v>
      </c>
      <c r="D11" s="79"/>
      <c r="E11" s="79"/>
      <c r="F11" s="79"/>
      <c r="G11" s="79"/>
      <c r="H11" s="79"/>
      <c r="I11" s="79"/>
      <c r="J11" s="79"/>
      <c r="K11" s="79"/>
      <c r="L11" s="80"/>
    </row>
    <row r="12" spans="2:12" ht="38.25" hidden="1">
      <c r="B12" s="40" t="s">
        <v>29</v>
      </c>
      <c r="C12" s="6"/>
      <c r="D12" s="5">
        <v>5</v>
      </c>
      <c r="E12" s="6"/>
      <c r="F12" s="5">
        <v>10</v>
      </c>
      <c r="G12" s="6"/>
      <c r="H12" s="5">
        <v>25</v>
      </c>
      <c r="I12" s="6"/>
      <c r="J12" s="5">
        <v>50</v>
      </c>
      <c r="K12" s="6"/>
      <c r="L12" s="5">
        <v>100</v>
      </c>
    </row>
    <row r="13" spans="2:12" ht="12.75">
      <c r="B13" s="43"/>
      <c r="C13" s="76" t="s">
        <v>30</v>
      </c>
      <c r="D13" s="77"/>
      <c r="E13" s="76" t="s">
        <v>31</v>
      </c>
      <c r="F13" s="77"/>
      <c r="G13" s="76" t="s">
        <v>32</v>
      </c>
      <c r="H13" s="77"/>
      <c r="I13" s="76" t="s">
        <v>33</v>
      </c>
      <c r="J13" s="77"/>
      <c r="K13" s="76" t="s">
        <v>34</v>
      </c>
      <c r="L13" s="77"/>
    </row>
    <row r="14" spans="2:12" ht="37.5" customHeight="1">
      <c r="B14" s="6" t="s">
        <v>37</v>
      </c>
      <c r="C14" s="6" t="s">
        <v>35</v>
      </c>
      <c r="D14" s="6" t="s">
        <v>36</v>
      </c>
      <c r="E14" s="6" t="s">
        <v>35</v>
      </c>
      <c r="F14" s="6" t="s">
        <v>36</v>
      </c>
      <c r="G14" s="6" t="s">
        <v>35</v>
      </c>
      <c r="H14" s="6" t="s">
        <v>36</v>
      </c>
      <c r="I14" s="6" t="s">
        <v>35</v>
      </c>
      <c r="J14" s="6" t="s">
        <v>36</v>
      </c>
      <c r="K14" s="6" t="s">
        <v>35</v>
      </c>
      <c r="L14" s="6" t="s">
        <v>36</v>
      </c>
    </row>
    <row r="15" spans="2:12" ht="12.75">
      <c r="B15" s="4">
        <v>5</v>
      </c>
      <c r="C15" s="41">
        <v>0.46</v>
      </c>
      <c r="D15" s="35">
        <f>C15*(60/$B15)</f>
        <v>5.5200000000000005</v>
      </c>
      <c r="E15" s="42">
        <v>0.54</v>
      </c>
      <c r="F15" s="35">
        <f>E15*(60/$B15)</f>
        <v>6.48</v>
      </c>
      <c r="G15" s="42">
        <v>0.66</v>
      </c>
      <c r="H15" s="35">
        <f aca="true" t="shared" si="0" ref="H15:H29">G15*(60/$B15)</f>
        <v>7.92</v>
      </c>
      <c r="I15" s="42">
        <v>0.78</v>
      </c>
      <c r="J15" s="35">
        <f aca="true" t="shared" si="1" ref="J15:J29">I15*(60/$B15)</f>
        <v>9.36</v>
      </c>
      <c r="K15" s="42">
        <v>0.91</v>
      </c>
      <c r="L15" s="35">
        <f aca="true" t="shared" si="2" ref="L15:L29">K15*(60/$B15)</f>
        <v>10.92</v>
      </c>
    </row>
    <row r="16" spans="2:12" ht="12.75">
      <c r="B16" s="4">
        <v>10</v>
      </c>
      <c r="C16" s="41">
        <v>0.84</v>
      </c>
      <c r="D16" s="35">
        <f aca="true" t="shared" si="3" ref="D16:F29">C16*(60/$B16)</f>
        <v>5.04</v>
      </c>
      <c r="E16" s="42">
        <v>0.98</v>
      </c>
      <c r="F16" s="35">
        <f t="shared" si="3"/>
        <v>5.88</v>
      </c>
      <c r="G16" s="42">
        <v>1.21</v>
      </c>
      <c r="H16" s="35">
        <f t="shared" si="0"/>
        <v>7.26</v>
      </c>
      <c r="I16" s="42">
        <v>1.42</v>
      </c>
      <c r="J16" s="35">
        <f t="shared" si="1"/>
        <v>8.52</v>
      </c>
      <c r="K16" s="42">
        <v>1.67</v>
      </c>
      <c r="L16" s="35">
        <f t="shared" si="2"/>
        <v>10.02</v>
      </c>
    </row>
    <row r="17" spans="2:12" ht="12.75">
      <c r="B17" s="4">
        <v>15</v>
      </c>
      <c r="C17" s="41">
        <v>1.03</v>
      </c>
      <c r="D17" s="35">
        <f t="shared" si="3"/>
        <v>4.12</v>
      </c>
      <c r="E17" s="42">
        <v>1.21</v>
      </c>
      <c r="F17" s="35">
        <f t="shared" si="3"/>
        <v>4.84</v>
      </c>
      <c r="G17" s="42">
        <v>1.49</v>
      </c>
      <c r="H17" s="35">
        <f t="shared" si="0"/>
        <v>5.96</v>
      </c>
      <c r="I17" s="42">
        <v>1.75</v>
      </c>
      <c r="J17" s="35">
        <f t="shared" si="1"/>
        <v>7</v>
      </c>
      <c r="K17" s="42">
        <v>2.05</v>
      </c>
      <c r="L17" s="35">
        <f t="shared" si="2"/>
        <v>8.2</v>
      </c>
    </row>
    <row r="18" spans="2:12" ht="12.75">
      <c r="B18" s="4">
        <v>30</v>
      </c>
      <c r="C18" s="41">
        <v>1.41</v>
      </c>
      <c r="D18" s="35">
        <f t="shared" si="3"/>
        <v>2.82</v>
      </c>
      <c r="E18" s="42">
        <v>1.65</v>
      </c>
      <c r="F18" s="35">
        <f t="shared" si="3"/>
        <v>3.3</v>
      </c>
      <c r="G18" s="42">
        <v>2.04</v>
      </c>
      <c r="H18" s="35">
        <f t="shared" si="0"/>
        <v>4.08</v>
      </c>
      <c r="I18" s="42">
        <v>2.39</v>
      </c>
      <c r="J18" s="35">
        <f t="shared" si="1"/>
        <v>4.78</v>
      </c>
      <c r="K18" s="42">
        <v>2.8</v>
      </c>
      <c r="L18" s="35">
        <f t="shared" si="2"/>
        <v>5.6</v>
      </c>
    </row>
    <row r="19" spans="2:12" ht="12.75">
      <c r="B19" s="4">
        <v>60</v>
      </c>
      <c r="C19" s="41">
        <v>1.79</v>
      </c>
      <c r="D19" s="35">
        <f t="shared" si="3"/>
        <v>1.79</v>
      </c>
      <c r="E19" s="42">
        <v>2.1</v>
      </c>
      <c r="F19" s="35">
        <f t="shared" si="3"/>
        <v>2.1</v>
      </c>
      <c r="G19" s="42">
        <v>2.59</v>
      </c>
      <c r="H19" s="35">
        <f t="shared" si="0"/>
        <v>2.59</v>
      </c>
      <c r="I19" s="42">
        <v>3.04</v>
      </c>
      <c r="J19" s="35">
        <f t="shared" si="1"/>
        <v>3.04</v>
      </c>
      <c r="K19" s="42">
        <v>3.56</v>
      </c>
      <c r="L19" s="35">
        <f t="shared" si="2"/>
        <v>3.56</v>
      </c>
    </row>
    <row r="20" spans="2:12" ht="12.75">
      <c r="B20" s="4">
        <f>2*60</f>
        <v>120</v>
      </c>
      <c r="C20" s="41">
        <v>2.24</v>
      </c>
      <c r="D20" s="35">
        <f t="shared" si="3"/>
        <v>1.12</v>
      </c>
      <c r="E20" s="42">
        <v>2.64</v>
      </c>
      <c r="F20" s="35">
        <f t="shared" si="3"/>
        <v>1.32</v>
      </c>
      <c r="G20" s="42">
        <v>3.25</v>
      </c>
      <c r="H20" s="35">
        <f t="shared" si="0"/>
        <v>1.625</v>
      </c>
      <c r="I20" s="42">
        <v>3.82</v>
      </c>
      <c r="J20" s="35">
        <f t="shared" si="1"/>
        <v>1.91</v>
      </c>
      <c r="K20" s="42">
        <v>4.47</v>
      </c>
      <c r="L20" s="35">
        <f t="shared" si="2"/>
        <v>2.235</v>
      </c>
    </row>
    <row r="21" spans="2:12" ht="12.75">
      <c r="B21" s="4">
        <f>3*60</f>
        <v>180</v>
      </c>
      <c r="C21" s="41">
        <v>2.43</v>
      </c>
      <c r="D21" s="35">
        <f t="shared" si="3"/>
        <v>0.81</v>
      </c>
      <c r="E21" s="42">
        <v>2.86</v>
      </c>
      <c r="F21" s="35">
        <f t="shared" si="3"/>
        <v>0.9533333333333333</v>
      </c>
      <c r="G21" s="42">
        <v>3.53</v>
      </c>
      <c r="H21" s="35">
        <f t="shared" si="0"/>
        <v>1.1766666666666665</v>
      </c>
      <c r="I21" s="42">
        <v>4.14</v>
      </c>
      <c r="J21" s="35">
        <f t="shared" si="1"/>
        <v>1.38</v>
      </c>
      <c r="K21" s="42">
        <v>4.85</v>
      </c>
      <c r="L21" s="35">
        <f t="shared" si="2"/>
        <v>1.6166666666666665</v>
      </c>
    </row>
    <row r="22" spans="2:12" ht="12.75">
      <c r="B22" s="4">
        <f>6*60</f>
        <v>360</v>
      </c>
      <c r="C22" s="41">
        <v>2.85</v>
      </c>
      <c r="D22" s="35">
        <f t="shared" si="3"/>
        <v>0.475</v>
      </c>
      <c r="E22" s="42">
        <v>3.35</v>
      </c>
      <c r="F22" s="35">
        <f t="shared" si="3"/>
        <v>0.5583333333333333</v>
      </c>
      <c r="G22" s="42">
        <v>4.13</v>
      </c>
      <c r="H22" s="35">
        <f t="shared" si="0"/>
        <v>0.6883333333333332</v>
      </c>
      <c r="I22" s="42">
        <v>4.85</v>
      </c>
      <c r="J22" s="35">
        <f t="shared" si="1"/>
        <v>0.8083333333333332</v>
      </c>
      <c r="K22" s="42">
        <v>5.68</v>
      </c>
      <c r="L22" s="35">
        <f t="shared" si="2"/>
        <v>0.9466666666666665</v>
      </c>
    </row>
    <row r="23" spans="2:12" ht="12.75">
      <c r="B23" s="4">
        <f>12*60</f>
        <v>720</v>
      </c>
      <c r="C23" s="41">
        <v>3.31</v>
      </c>
      <c r="D23" s="35">
        <f t="shared" si="3"/>
        <v>0.2758333333333333</v>
      </c>
      <c r="E23" s="42">
        <v>3.89</v>
      </c>
      <c r="F23" s="35">
        <f t="shared" si="3"/>
        <v>0.32416666666666666</v>
      </c>
      <c r="G23" s="42">
        <v>4.79</v>
      </c>
      <c r="H23" s="35">
        <f t="shared" si="0"/>
        <v>0.39916666666666667</v>
      </c>
      <c r="I23" s="42">
        <v>5.62</v>
      </c>
      <c r="J23" s="35">
        <f t="shared" si="1"/>
        <v>0.4683333333333333</v>
      </c>
      <c r="K23" s="42">
        <v>6.59</v>
      </c>
      <c r="L23" s="35">
        <f t="shared" si="2"/>
        <v>0.5491666666666666</v>
      </c>
    </row>
    <row r="24" spans="2:12" ht="12.75">
      <c r="B24" s="4">
        <f>18*60</f>
        <v>1080</v>
      </c>
      <c r="C24" s="41">
        <v>3.5</v>
      </c>
      <c r="D24" s="35">
        <f t="shared" si="3"/>
        <v>0.19444444444444442</v>
      </c>
      <c r="E24" s="42">
        <v>4.11</v>
      </c>
      <c r="F24" s="35">
        <f t="shared" si="3"/>
        <v>0.22833333333333333</v>
      </c>
      <c r="G24" s="42">
        <v>5.06</v>
      </c>
      <c r="H24" s="35">
        <f t="shared" si="0"/>
        <v>0.2811111111111111</v>
      </c>
      <c r="I24" s="42">
        <v>5.95</v>
      </c>
      <c r="J24" s="35">
        <f t="shared" si="1"/>
        <v>0.33055555555555555</v>
      </c>
      <c r="K24" s="42">
        <v>6.97</v>
      </c>
      <c r="L24" s="35">
        <f t="shared" si="2"/>
        <v>0.3872222222222222</v>
      </c>
    </row>
    <row r="25" spans="2:12" ht="12.75">
      <c r="B25" s="4">
        <f>24*60</f>
        <v>1440</v>
      </c>
      <c r="C25" s="41">
        <v>3.8</v>
      </c>
      <c r="D25" s="35">
        <f t="shared" si="3"/>
        <v>0.15833333333333333</v>
      </c>
      <c r="E25" s="42">
        <v>4.47</v>
      </c>
      <c r="F25" s="35">
        <f t="shared" si="3"/>
        <v>0.18624999999999997</v>
      </c>
      <c r="G25" s="42">
        <v>5.51</v>
      </c>
      <c r="H25" s="35">
        <f t="shared" si="0"/>
        <v>0.2295833333333333</v>
      </c>
      <c r="I25" s="42">
        <v>6.46</v>
      </c>
      <c r="J25" s="35">
        <f t="shared" si="1"/>
        <v>0.26916666666666667</v>
      </c>
      <c r="K25" s="42">
        <v>7.58</v>
      </c>
      <c r="L25" s="35">
        <f t="shared" si="2"/>
        <v>0.3158333333333333</v>
      </c>
    </row>
    <row r="26" spans="2:12" ht="12.75">
      <c r="B26" s="4">
        <f>48*60</f>
        <v>2880</v>
      </c>
      <c r="C26" s="41">
        <v>4.09</v>
      </c>
      <c r="D26" s="35">
        <f t="shared" si="3"/>
        <v>0.08520833333333333</v>
      </c>
      <c r="E26" s="42">
        <v>4.81</v>
      </c>
      <c r="F26" s="35">
        <f t="shared" si="3"/>
        <v>0.10020833333333332</v>
      </c>
      <c r="G26" s="42">
        <v>5.88</v>
      </c>
      <c r="H26" s="35">
        <f t="shared" si="0"/>
        <v>0.1225</v>
      </c>
      <c r="I26" s="42">
        <v>6.84</v>
      </c>
      <c r="J26" s="35">
        <f t="shared" si="1"/>
        <v>0.1425</v>
      </c>
      <c r="K26" s="42">
        <v>8.16</v>
      </c>
      <c r="L26" s="35">
        <f t="shared" si="2"/>
        <v>0.16999999999999998</v>
      </c>
    </row>
    <row r="27" spans="2:12" ht="12.75">
      <c r="B27" s="4">
        <f>72*60</f>
        <v>4320</v>
      </c>
      <c r="C27" s="41">
        <v>4.44</v>
      </c>
      <c r="D27" s="35">
        <f t="shared" si="3"/>
        <v>0.06166666666666667</v>
      </c>
      <c r="E27" s="42">
        <v>5.18</v>
      </c>
      <c r="F27" s="35">
        <f t="shared" si="3"/>
        <v>0.07194444444444444</v>
      </c>
      <c r="G27" s="42">
        <v>6.32</v>
      </c>
      <c r="H27" s="35">
        <f t="shared" si="0"/>
        <v>0.08777777777777777</v>
      </c>
      <c r="I27" s="42">
        <v>7.41</v>
      </c>
      <c r="J27" s="35">
        <f t="shared" si="1"/>
        <v>0.10291666666666666</v>
      </c>
      <c r="K27" s="42">
        <v>8.78</v>
      </c>
      <c r="L27" s="35">
        <f t="shared" si="2"/>
        <v>0.12194444444444442</v>
      </c>
    </row>
    <row r="28" spans="2:12" ht="12.75">
      <c r="B28" s="4">
        <f>5*24*60</f>
        <v>7200</v>
      </c>
      <c r="C28" s="41">
        <v>4.91</v>
      </c>
      <c r="D28" s="35">
        <f t="shared" si="3"/>
        <v>0.04091666666666667</v>
      </c>
      <c r="E28" s="42">
        <v>5.7</v>
      </c>
      <c r="F28" s="35">
        <f t="shared" si="3"/>
        <v>0.0475</v>
      </c>
      <c r="G28" s="42">
        <v>6.93</v>
      </c>
      <c r="H28" s="35">
        <f t="shared" si="0"/>
        <v>0.057749999999999996</v>
      </c>
      <c r="I28" s="42">
        <v>8.04</v>
      </c>
      <c r="J28" s="35">
        <f t="shared" si="1"/>
        <v>0.06699999999999999</v>
      </c>
      <c r="K28" s="42">
        <v>9.96</v>
      </c>
      <c r="L28" s="35">
        <f t="shared" si="2"/>
        <v>0.083</v>
      </c>
    </row>
    <row r="29" spans="2:12" ht="12.75">
      <c r="B29" s="4">
        <f>10*24*60</f>
        <v>14400</v>
      </c>
      <c r="C29" s="41">
        <v>6.04</v>
      </c>
      <c r="D29" s="35">
        <f t="shared" si="3"/>
        <v>0.025166666666666667</v>
      </c>
      <c r="E29" s="42">
        <v>6.89</v>
      </c>
      <c r="F29" s="35">
        <f t="shared" si="3"/>
        <v>0.028708333333333332</v>
      </c>
      <c r="G29" s="42">
        <v>8.18</v>
      </c>
      <c r="H29" s="35">
        <f t="shared" si="0"/>
        <v>0.034083333333333334</v>
      </c>
      <c r="I29" s="42">
        <v>9.38</v>
      </c>
      <c r="J29" s="35">
        <f t="shared" si="1"/>
        <v>0.03908333333333334</v>
      </c>
      <c r="K29" s="42">
        <v>11.14</v>
      </c>
      <c r="L29" s="35">
        <f t="shared" si="2"/>
        <v>0.04641666666666667</v>
      </c>
    </row>
  </sheetData>
  <sheetProtection/>
  <mergeCells count="6">
    <mergeCell ref="C13:D13"/>
    <mergeCell ref="E13:F13"/>
    <mergeCell ref="G13:H13"/>
    <mergeCell ref="I13:J13"/>
    <mergeCell ref="K13:L13"/>
    <mergeCell ref="C11:L1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2" r:id="rId1"/>
  <headerFooter alignWithMargins="0">
    <oddFooter>&amp;L&amp;8City of Chicago
Dept. of Water Management&amp;C&amp;8IDF Curve&amp;R&amp;8Page 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Hey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Wickenkamp</dc:creator>
  <cp:keywords/>
  <dc:description/>
  <cp:lastModifiedBy>Watson, John</cp:lastModifiedBy>
  <cp:lastPrinted>2018-06-08T19:38:33Z</cp:lastPrinted>
  <dcterms:created xsi:type="dcterms:W3CDTF">2003-11-04T13:36:28Z</dcterms:created>
  <dcterms:modified xsi:type="dcterms:W3CDTF">2019-06-12T16:14:46Z</dcterms:modified>
  <cp:category/>
  <cp:version/>
  <cp:contentType/>
  <cp:contentStatus/>
</cp:coreProperties>
</file>